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ОМиАЗ\Федотов Н.В\Калькуляторы\"/>
    </mc:Choice>
  </mc:AlternateContent>
  <xr:revisionPtr revIDLastSave="0" documentId="13_ncr:1_{149F6C03-16EC-4995-9B6C-07DD9338DB65}" xr6:coauthVersionLast="47" xr6:coauthVersionMax="47" xr10:uidLastSave="{00000000-0000-0000-0000-000000000000}"/>
  <bookViews>
    <workbookView xWindow="-120" yWindow="-120" windowWidth="29040" windowHeight="15840" tabRatio="614" activeTab="2" xr2:uid="{00000000-000D-0000-FFFF-FFFF00000000}"/>
  </bookViews>
  <sheets>
    <sheet name="Форма обоснования" sheetId="1" r:id="rId1"/>
    <sheet name="Лист2" sheetId="2" state="hidden" r:id="rId2"/>
    <sheet name="Реестр контрактов по пп &quot;а&quot; п 9" sheetId="3" r:id="rId3"/>
    <sheet name="Лист3" sheetId="4" state="hidden" r:id="rId4"/>
    <sheet name="Иные источники" sheetId="5" r:id="rId5"/>
    <sheet name="Расчет" sheetId="6" r:id="rId6"/>
    <sheet name="Тарифный метод" sheetId="7" r:id="rId7"/>
    <sheet name="Реестр контрактов по пп &quot;б&quot; п 9" sheetId="8" r:id="rId8"/>
    <sheet name="Лист1" sheetId="9" state="hidden" r:id="rId9"/>
    <sheet name="Этап" sheetId="10" r:id="rId10"/>
  </sheets>
  <definedNames>
    <definedName name="_xlnm.Print_Area" localSheetId="0">'Форма обоснования'!$A$1:$AW$39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3" l="1"/>
  <c r="H15" i="3"/>
  <c r="H16" i="3"/>
  <c r="H10" i="6"/>
  <c r="I10" i="6"/>
  <c r="J10" i="6"/>
  <c r="K10" i="6"/>
  <c r="L10" i="6"/>
  <c r="M10" i="6"/>
  <c r="H17" i="3" l="1"/>
  <c r="H7" i="3"/>
  <c r="C3" i="10"/>
  <c r="B3" i="10"/>
  <c r="I6" i="7" l="1"/>
  <c r="K6" i="7" s="1"/>
  <c r="D1" i="7" s="1"/>
  <c r="Y7" i="6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C3" i="3"/>
  <c r="H2" i="3"/>
  <c r="H114" i="3" s="1"/>
  <c r="I114" i="3" s="1"/>
  <c r="J114" i="3" s="1"/>
  <c r="M114" i="3" s="1"/>
  <c r="AI32" i="1"/>
  <c r="O7" i="6" l="1"/>
  <c r="V7" i="6" s="1"/>
  <c r="H33" i="3"/>
  <c r="I33" i="3" s="1"/>
  <c r="J33" i="3" s="1"/>
  <c r="M33" i="3" s="1"/>
  <c r="I14" i="3"/>
  <c r="J14" i="3" s="1"/>
  <c r="M14" i="3" s="1"/>
  <c r="H57" i="3"/>
  <c r="I57" i="3" s="1"/>
  <c r="J57" i="3" s="1"/>
  <c r="M57" i="3" s="1"/>
  <c r="H13" i="3"/>
  <c r="I13" i="3" s="1"/>
  <c r="J13" i="3" s="1"/>
  <c r="M13" i="3" s="1"/>
  <c r="H25" i="3"/>
  <c r="I25" i="3" s="1"/>
  <c r="J25" i="3" s="1"/>
  <c r="M25" i="3" s="1"/>
  <c r="H38" i="3"/>
  <c r="I38" i="3" s="1"/>
  <c r="J38" i="3" s="1"/>
  <c r="M38" i="3" s="1"/>
  <c r="H65" i="3"/>
  <c r="I65" i="3" s="1"/>
  <c r="J65" i="3" s="1"/>
  <c r="M65" i="3" s="1"/>
  <c r="H46" i="3"/>
  <c r="I46" i="3" s="1"/>
  <c r="J46" i="3" s="1"/>
  <c r="M46" i="3" s="1"/>
  <c r="H54" i="3"/>
  <c r="I54" i="3" s="1"/>
  <c r="J54" i="3" s="1"/>
  <c r="M54" i="3" s="1"/>
  <c r="H10" i="3"/>
  <c r="I10" i="3" s="1"/>
  <c r="J10" i="3" s="1"/>
  <c r="M10" i="3" s="1"/>
  <c r="H22" i="3"/>
  <c r="I22" i="3" s="1"/>
  <c r="J22" i="3" s="1"/>
  <c r="M22" i="3" s="1"/>
  <c r="H41" i="3"/>
  <c r="I41" i="3" s="1"/>
  <c r="J41" i="3" s="1"/>
  <c r="M41" i="3" s="1"/>
  <c r="I17" i="3"/>
  <c r="J17" i="3" s="1"/>
  <c r="M17" i="3" s="1"/>
  <c r="H30" i="3"/>
  <c r="I30" i="3" s="1"/>
  <c r="J30" i="3" s="1"/>
  <c r="M30" i="3" s="1"/>
  <c r="H49" i="3"/>
  <c r="I49" i="3" s="1"/>
  <c r="J49" i="3" s="1"/>
  <c r="M49" i="3" s="1"/>
  <c r="H62" i="3"/>
  <c r="I62" i="3" s="1"/>
  <c r="J62" i="3" s="1"/>
  <c r="M62" i="3" s="1"/>
  <c r="H9" i="3"/>
  <c r="I9" i="3" s="1"/>
  <c r="J9" i="3" s="1"/>
  <c r="M9" i="3" s="1"/>
  <c r="H18" i="3"/>
  <c r="I18" i="3" s="1"/>
  <c r="J18" i="3" s="1"/>
  <c r="M18" i="3" s="1"/>
  <c r="H29" i="3"/>
  <c r="I29" i="3" s="1"/>
  <c r="J29" i="3" s="1"/>
  <c r="M29" i="3" s="1"/>
  <c r="H34" i="3"/>
  <c r="I34" i="3" s="1"/>
  <c r="J34" i="3" s="1"/>
  <c r="M34" i="3" s="1"/>
  <c r="H45" i="3"/>
  <c r="I45" i="3" s="1"/>
  <c r="J45" i="3" s="1"/>
  <c r="M45" i="3" s="1"/>
  <c r="H50" i="3"/>
  <c r="I50" i="3" s="1"/>
  <c r="J50" i="3" s="1"/>
  <c r="M50" i="3" s="1"/>
  <c r="H61" i="3"/>
  <c r="I61" i="3" s="1"/>
  <c r="J61" i="3" s="1"/>
  <c r="M61" i="3" s="1"/>
  <c r="H66" i="3"/>
  <c r="I66" i="3" s="1"/>
  <c r="J66" i="3" s="1"/>
  <c r="M66" i="3" s="1"/>
  <c r="N7" i="6"/>
  <c r="W7" i="6" s="1"/>
  <c r="X7" i="6" s="1"/>
  <c r="Q7" i="6"/>
  <c r="H21" i="3"/>
  <c r="I21" i="3" s="1"/>
  <c r="J21" i="3" s="1"/>
  <c r="M21" i="3" s="1"/>
  <c r="H26" i="3"/>
  <c r="I26" i="3" s="1"/>
  <c r="J26" i="3" s="1"/>
  <c r="M26" i="3" s="1"/>
  <c r="H37" i="3"/>
  <c r="I37" i="3" s="1"/>
  <c r="J37" i="3" s="1"/>
  <c r="M37" i="3" s="1"/>
  <c r="H42" i="3"/>
  <c r="I42" i="3" s="1"/>
  <c r="J42" i="3" s="1"/>
  <c r="M42" i="3" s="1"/>
  <c r="H53" i="3"/>
  <c r="I53" i="3" s="1"/>
  <c r="J53" i="3" s="1"/>
  <c r="M53" i="3" s="1"/>
  <c r="H58" i="3"/>
  <c r="I58" i="3" s="1"/>
  <c r="J58" i="3" s="1"/>
  <c r="M58" i="3" s="1"/>
  <c r="H194" i="3"/>
  <c r="I194" i="3" s="1"/>
  <c r="J194" i="3" s="1"/>
  <c r="M194" i="3" s="1"/>
  <c r="H190" i="3"/>
  <c r="I190" i="3" s="1"/>
  <c r="J190" i="3" s="1"/>
  <c r="M190" i="3" s="1"/>
  <c r="H186" i="3"/>
  <c r="I186" i="3" s="1"/>
  <c r="J186" i="3" s="1"/>
  <c r="M186" i="3" s="1"/>
  <c r="H182" i="3"/>
  <c r="I182" i="3" s="1"/>
  <c r="J182" i="3" s="1"/>
  <c r="M182" i="3" s="1"/>
  <c r="H178" i="3"/>
  <c r="I178" i="3" s="1"/>
  <c r="J178" i="3" s="1"/>
  <c r="M178" i="3" s="1"/>
  <c r="H174" i="3"/>
  <c r="I174" i="3" s="1"/>
  <c r="J174" i="3" s="1"/>
  <c r="M174" i="3" s="1"/>
  <c r="H170" i="3"/>
  <c r="I170" i="3" s="1"/>
  <c r="J170" i="3" s="1"/>
  <c r="M170" i="3" s="1"/>
  <c r="H166" i="3"/>
  <c r="I166" i="3" s="1"/>
  <c r="J166" i="3" s="1"/>
  <c r="M166" i="3" s="1"/>
  <c r="H162" i="3"/>
  <c r="I162" i="3" s="1"/>
  <c r="J162" i="3" s="1"/>
  <c r="M162" i="3" s="1"/>
  <c r="H158" i="3"/>
  <c r="I158" i="3" s="1"/>
  <c r="J158" i="3" s="1"/>
  <c r="M158" i="3" s="1"/>
  <c r="H154" i="3"/>
  <c r="I154" i="3" s="1"/>
  <c r="J154" i="3" s="1"/>
  <c r="M154" i="3" s="1"/>
  <c r="H150" i="3"/>
  <c r="I150" i="3" s="1"/>
  <c r="J150" i="3" s="1"/>
  <c r="M150" i="3" s="1"/>
  <c r="H146" i="3"/>
  <c r="I146" i="3" s="1"/>
  <c r="J146" i="3" s="1"/>
  <c r="M146" i="3" s="1"/>
  <c r="H142" i="3"/>
  <c r="I142" i="3" s="1"/>
  <c r="J142" i="3" s="1"/>
  <c r="M142" i="3" s="1"/>
  <c r="H138" i="3"/>
  <c r="I138" i="3" s="1"/>
  <c r="J138" i="3" s="1"/>
  <c r="M138" i="3" s="1"/>
  <c r="H134" i="3"/>
  <c r="I134" i="3" s="1"/>
  <c r="J134" i="3" s="1"/>
  <c r="M134" i="3" s="1"/>
  <c r="H130" i="3"/>
  <c r="I130" i="3" s="1"/>
  <c r="J130" i="3" s="1"/>
  <c r="M130" i="3" s="1"/>
  <c r="H126" i="3"/>
  <c r="I126" i="3" s="1"/>
  <c r="J126" i="3" s="1"/>
  <c r="M126" i="3" s="1"/>
  <c r="H122" i="3"/>
  <c r="I122" i="3" s="1"/>
  <c r="J122" i="3" s="1"/>
  <c r="M122" i="3" s="1"/>
  <c r="H118" i="3"/>
  <c r="I118" i="3" s="1"/>
  <c r="J118" i="3" s="1"/>
  <c r="M118" i="3" s="1"/>
  <c r="H193" i="3"/>
  <c r="I193" i="3" s="1"/>
  <c r="J193" i="3" s="1"/>
  <c r="M193" i="3" s="1"/>
  <c r="H192" i="3"/>
  <c r="I192" i="3" s="1"/>
  <c r="J192" i="3" s="1"/>
  <c r="M192" i="3" s="1"/>
  <c r="H189" i="3"/>
  <c r="I189" i="3" s="1"/>
  <c r="J189" i="3" s="1"/>
  <c r="M189" i="3" s="1"/>
  <c r="H188" i="3"/>
  <c r="I188" i="3" s="1"/>
  <c r="J188" i="3" s="1"/>
  <c r="M188" i="3" s="1"/>
  <c r="H185" i="3"/>
  <c r="I185" i="3" s="1"/>
  <c r="J185" i="3" s="1"/>
  <c r="M185" i="3" s="1"/>
  <c r="H184" i="3"/>
  <c r="I184" i="3" s="1"/>
  <c r="J184" i="3" s="1"/>
  <c r="M184" i="3" s="1"/>
  <c r="H181" i="3"/>
  <c r="I181" i="3" s="1"/>
  <c r="J181" i="3" s="1"/>
  <c r="M181" i="3" s="1"/>
  <c r="H180" i="3"/>
  <c r="I180" i="3" s="1"/>
  <c r="J180" i="3" s="1"/>
  <c r="M180" i="3" s="1"/>
  <c r="H177" i="3"/>
  <c r="I177" i="3" s="1"/>
  <c r="J177" i="3" s="1"/>
  <c r="M177" i="3" s="1"/>
  <c r="H176" i="3"/>
  <c r="I176" i="3" s="1"/>
  <c r="J176" i="3" s="1"/>
  <c r="M176" i="3" s="1"/>
  <c r="H173" i="3"/>
  <c r="I173" i="3" s="1"/>
  <c r="J173" i="3" s="1"/>
  <c r="M173" i="3" s="1"/>
  <c r="H172" i="3"/>
  <c r="I172" i="3" s="1"/>
  <c r="J172" i="3" s="1"/>
  <c r="M172" i="3" s="1"/>
  <c r="H169" i="3"/>
  <c r="I169" i="3" s="1"/>
  <c r="J169" i="3" s="1"/>
  <c r="M169" i="3" s="1"/>
  <c r="H168" i="3"/>
  <c r="I168" i="3" s="1"/>
  <c r="J168" i="3" s="1"/>
  <c r="M168" i="3" s="1"/>
  <c r="H165" i="3"/>
  <c r="I165" i="3" s="1"/>
  <c r="J165" i="3" s="1"/>
  <c r="M165" i="3" s="1"/>
  <c r="H164" i="3"/>
  <c r="I164" i="3" s="1"/>
  <c r="J164" i="3" s="1"/>
  <c r="M164" i="3" s="1"/>
  <c r="H161" i="3"/>
  <c r="I161" i="3" s="1"/>
  <c r="J161" i="3" s="1"/>
  <c r="M161" i="3" s="1"/>
  <c r="H160" i="3"/>
  <c r="I160" i="3" s="1"/>
  <c r="J160" i="3" s="1"/>
  <c r="M160" i="3" s="1"/>
  <c r="H157" i="3"/>
  <c r="I157" i="3" s="1"/>
  <c r="J157" i="3" s="1"/>
  <c r="M157" i="3" s="1"/>
  <c r="H156" i="3"/>
  <c r="I156" i="3" s="1"/>
  <c r="J156" i="3" s="1"/>
  <c r="M156" i="3" s="1"/>
  <c r="H153" i="3"/>
  <c r="I153" i="3" s="1"/>
  <c r="J153" i="3" s="1"/>
  <c r="M153" i="3" s="1"/>
  <c r="H152" i="3"/>
  <c r="I152" i="3" s="1"/>
  <c r="J152" i="3" s="1"/>
  <c r="M152" i="3" s="1"/>
  <c r="H149" i="3"/>
  <c r="I149" i="3" s="1"/>
  <c r="J149" i="3" s="1"/>
  <c r="M149" i="3" s="1"/>
  <c r="H148" i="3"/>
  <c r="I148" i="3" s="1"/>
  <c r="J148" i="3" s="1"/>
  <c r="M148" i="3" s="1"/>
  <c r="H145" i="3"/>
  <c r="I145" i="3" s="1"/>
  <c r="J145" i="3" s="1"/>
  <c r="M145" i="3" s="1"/>
  <c r="H144" i="3"/>
  <c r="I144" i="3" s="1"/>
  <c r="J144" i="3" s="1"/>
  <c r="M144" i="3" s="1"/>
  <c r="H141" i="3"/>
  <c r="I141" i="3" s="1"/>
  <c r="J141" i="3" s="1"/>
  <c r="M141" i="3" s="1"/>
  <c r="H140" i="3"/>
  <c r="I140" i="3" s="1"/>
  <c r="J140" i="3" s="1"/>
  <c r="M140" i="3" s="1"/>
  <c r="H137" i="3"/>
  <c r="I137" i="3" s="1"/>
  <c r="J137" i="3" s="1"/>
  <c r="M137" i="3" s="1"/>
  <c r="H136" i="3"/>
  <c r="I136" i="3" s="1"/>
  <c r="J136" i="3" s="1"/>
  <c r="M136" i="3" s="1"/>
  <c r="H133" i="3"/>
  <c r="I133" i="3" s="1"/>
  <c r="J133" i="3" s="1"/>
  <c r="M133" i="3" s="1"/>
  <c r="H132" i="3"/>
  <c r="I132" i="3" s="1"/>
  <c r="J132" i="3" s="1"/>
  <c r="M132" i="3" s="1"/>
  <c r="H129" i="3"/>
  <c r="I129" i="3" s="1"/>
  <c r="J129" i="3" s="1"/>
  <c r="M129" i="3" s="1"/>
  <c r="H128" i="3"/>
  <c r="I128" i="3" s="1"/>
  <c r="J128" i="3" s="1"/>
  <c r="M128" i="3" s="1"/>
  <c r="H125" i="3"/>
  <c r="I125" i="3" s="1"/>
  <c r="J125" i="3" s="1"/>
  <c r="M125" i="3" s="1"/>
  <c r="H124" i="3"/>
  <c r="I124" i="3" s="1"/>
  <c r="J124" i="3" s="1"/>
  <c r="M124" i="3" s="1"/>
  <c r="H121" i="3"/>
  <c r="I121" i="3" s="1"/>
  <c r="J121" i="3" s="1"/>
  <c r="M121" i="3" s="1"/>
  <c r="H120" i="3"/>
  <c r="I120" i="3" s="1"/>
  <c r="J120" i="3" s="1"/>
  <c r="M120" i="3" s="1"/>
  <c r="H117" i="3"/>
  <c r="I117" i="3" s="1"/>
  <c r="J117" i="3" s="1"/>
  <c r="M117" i="3" s="1"/>
  <c r="H116" i="3"/>
  <c r="I116" i="3" s="1"/>
  <c r="J116" i="3" s="1"/>
  <c r="M116" i="3" s="1"/>
  <c r="H191" i="3"/>
  <c r="I191" i="3" s="1"/>
  <c r="J191" i="3" s="1"/>
  <c r="M191" i="3" s="1"/>
  <c r="H187" i="3"/>
  <c r="I187" i="3" s="1"/>
  <c r="J187" i="3" s="1"/>
  <c r="M187" i="3" s="1"/>
  <c r="H183" i="3"/>
  <c r="I183" i="3" s="1"/>
  <c r="J183" i="3" s="1"/>
  <c r="M183" i="3" s="1"/>
  <c r="H179" i="3"/>
  <c r="I179" i="3" s="1"/>
  <c r="J179" i="3" s="1"/>
  <c r="M179" i="3" s="1"/>
  <c r="H175" i="3"/>
  <c r="I175" i="3" s="1"/>
  <c r="J175" i="3" s="1"/>
  <c r="M175" i="3" s="1"/>
  <c r="H171" i="3"/>
  <c r="I171" i="3" s="1"/>
  <c r="J171" i="3" s="1"/>
  <c r="M171" i="3" s="1"/>
  <c r="H167" i="3"/>
  <c r="I167" i="3" s="1"/>
  <c r="J167" i="3" s="1"/>
  <c r="M167" i="3" s="1"/>
  <c r="H163" i="3"/>
  <c r="I163" i="3" s="1"/>
  <c r="J163" i="3" s="1"/>
  <c r="M163" i="3" s="1"/>
  <c r="H159" i="3"/>
  <c r="I159" i="3" s="1"/>
  <c r="J159" i="3" s="1"/>
  <c r="M159" i="3" s="1"/>
  <c r="H155" i="3"/>
  <c r="I155" i="3" s="1"/>
  <c r="J155" i="3" s="1"/>
  <c r="M155" i="3" s="1"/>
  <c r="H151" i="3"/>
  <c r="I151" i="3" s="1"/>
  <c r="J151" i="3" s="1"/>
  <c r="M151" i="3" s="1"/>
  <c r="H147" i="3"/>
  <c r="I147" i="3" s="1"/>
  <c r="J147" i="3" s="1"/>
  <c r="M147" i="3" s="1"/>
  <c r="H143" i="3"/>
  <c r="I143" i="3" s="1"/>
  <c r="J143" i="3" s="1"/>
  <c r="M143" i="3" s="1"/>
  <c r="H139" i="3"/>
  <c r="I139" i="3" s="1"/>
  <c r="J139" i="3" s="1"/>
  <c r="M139" i="3" s="1"/>
  <c r="H135" i="3"/>
  <c r="I135" i="3" s="1"/>
  <c r="J135" i="3" s="1"/>
  <c r="M135" i="3" s="1"/>
  <c r="H131" i="3"/>
  <c r="I131" i="3" s="1"/>
  <c r="J131" i="3" s="1"/>
  <c r="M131" i="3" s="1"/>
  <c r="H127" i="3"/>
  <c r="I127" i="3" s="1"/>
  <c r="J127" i="3" s="1"/>
  <c r="M127" i="3" s="1"/>
  <c r="H123" i="3"/>
  <c r="I123" i="3" s="1"/>
  <c r="J123" i="3" s="1"/>
  <c r="M123" i="3" s="1"/>
  <c r="H119" i="3"/>
  <c r="I119" i="3" s="1"/>
  <c r="J119" i="3" s="1"/>
  <c r="M119" i="3" s="1"/>
  <c r="H115" i="3"/>
  <c r="I115" i="3" s="1"/>
  <c r="J115" i="3" s="1"/>
  <c r="M115" i="3" s="1"/>
  <c r="H112" i="3"/>
  <c r="I112" i="3" s="1"/>
  <c r="J112" i="3" s="1"/>
  <c r="M112" i="3" s="1"/>
  <c r="H111" i="3"/>
  <c r="I111" i="3" s="1"/>
  <c r="J111" i="3" s="1"/>
  <c r="M111" i="3" s="1"/>
  <c r="H107" i="3"/>
  <c r="I107" i="3" s="1"/>
  <c r="J107" i="3" s="1"/>
  <c r="M107" i="3" s="1"/>
  <c r="H103" i="3"/>
  <c r="I103" i="3" s="1"/>
  <c r="J103" i="3" s="1"/>
  <c r="M103" i="3" s="1"/>
  <c r="H99" i="3"/>
  <c r="I99" i="3" s="1"/>
  <c r="J99" i="3" s="1"/>
  <c r="M99" i="3" s="1"/>
  <c r="H95" i="3"/>
  <c r="I95" i="3" s="1"/>
  <c r="J95" i="3" s="1"/>
  <c r="M95" i="3" s="1"/>
  <c r="H91" i="3"/>
  <c r="I91" i="3" s="1"/>
  <c r="J91" i="3" s="1"/>
  <c r="M91" i="3" s="1"/>
  <c r="H87" i="3"/>
  <c r="I87" i="3" s="1"/>
  <c r="J87" i="3" s="1"/>
  <c r="M87" i="3" s="1"/>
  <c r="H83" i="3"/>
  <c r="I83" i="3" s="1"/>
  <c r="J83" i="3" s="1"/>
  <c r="M83" i="3" s="1"/>
  <c r="H79" i="3"/>
  <c r="I79" i="3" s="1"/>
  <c r="J79" i="3" s="1"/>
  <c r="M79" i="3" s="1"/>
  <c r="H75" i="3"/>
  <c r="I75" i="3" s="1"/>
  <c r="J75" i="3" s="1"/>
  <c r="M75" i="3" s="1"/>
  <c r="H71" i="3"/>
  <c r="I71" i="3" s="1"/>
  <c r="J71" i="3" s="1"/>
  <c r="M71" i="3" s="1"/>
  <c r="H67" i="3"/>
  <c r="I67" i="3" s="1"/>
  <c r="J67" i="3" s="1"/>
  <c r="M67" i="3" s="1"/>
  <c r="H63" i="3"/>
  <c r="I63" i="3" s="1"/>
  <c r="J63" i="3" s="1"/>
  <c r="M63" i="3" s="1"/>
  <c r="H59" i="3"/>
  <c r="I59" i="3" s="1"/>
  <c r="J59" i="3" s="1"/>
  <c r="M59" i="3" s="1"/>
  <c r="H55" i="3"/>
  <c r="I55" i="3" s="1"/>
  <c r="J55" i="3" s="1"/>
  <c r="M55" i="3" s="1"/>
  <c r="H51" i="3"/>
  <c r="I51" i="3" s="1"/>
  <c r="J51" i="3" s="1"/>
  <c r="M51" i="3" s="1"/>
  <c r="H47" i="3"/>
  <c r="I47" i="3" s="1"/>
  <c r="J47" i="3" s="1"/>
  <c r="M47" i="3" s="1"/>
  <c r="H43" i="3"/>
  <c r="I43" i="3" s="1"/>
  <c r="J43" i="3" s="1"/>
  <c r="M43" i="3" s="1"/>
  <c r="H39" i="3"/>
  <c r="I39" i="3" s="1"/>
  <c r="J39" i="3" s="1"/>
  <c r="M39" i="3" s="1"/>
  <c r="H35" i="3"/>
  <c r="I35" i="3" s="1"/>
  <c r="J35" i="3" s="1"/>
  <c r="M35" i="3" s="1"/>
  <c r="H31" i="3"/>
  <c r="I31" i="3" s="1"/>
  <c r="J31" i="3" s="1"/>
  <c r="M31" i="3" s="1"/>
  <c r="H27" i="3"/>
  <c r="I27" i="3" s="1"/>
  <c r="J27" i="3" s="1"/>
  <c r="M27" i="3" s="1"/>
  <c r="H23" i="3"/>
  <c r="I23" i="3" s="1"/>
  <c r="J23" i="3" s="1"/>
  <c r="M23" i="3" s="1"/>
  <c r="H19" i="3"/>
  <c r="I19" i="3" s="1"/>
  <c r="J19" i="3" s="1"/>
  <c r="M19" i="3" s="1"/>
  <c r="I15" i="3"/>
  <c r="J15" i="3" s="1"/>
  <c r="M15" i="3" s="1"/>
  <c r="H11" i="3"/>
  <c r="I11" i="3" s="1"/>
  <c r="J11" i="3" s="1"/>
  <c r="M11" i="3" s="1"/>
  <c r="I7" i="3"/>
  <c r="J7" i="3" s="1"/>
  <c r="M7" i="3" s="1"/>
  <c r="H110" i="3"/>
  <c r="I110" i="3" s="1"/>
  <c r="J110" i="3" s="1"/>
  <c r="M110" i="3" s="1"/>
  <c r="H106" i="3"/>
  <c r="I106" i="3" s="1"/>
  <c r="J106" i="3" s="1"/>
  <c r="M106" i="3" s="1"/>
  <c r="H102" i="3"/>
  <c r="I102" i="3" s="1"/>
  <c r="J102" i="3" s="1"/>
  <c r="M102" i="3" s="1"/>
  <c r="H98" i="3"/>
  <c r="I98" i="3" s="1"/>
  <c r="J98" i="3" s="1"/>
  <c r="M98" i="3" s="1"/>
  <c r="H94" i="3"/>
  <c r="I94" i="3" s="1"/>
  <c r="J94" i="3" s="1"/>
  <c r="M94" i="3" s="1"/>
  <c r="H90" i="3"/>
  <c r="I90" i="3" s="1"/>
  <c r="J90" i="3" s="1"/>
  <c r="M90" i="3" s="1"/>
  <c r="H86" i="3"/>
  <c r="I86" i="3" s="1"/>
  <c r="J86" i="3" s="1"/>
  <c r="M86" i="3" s="1"/>
  <c r="H82" i="3"/>
  <c r="I82" i="3" s="1"/>
  <c r="J82" i="3" s="1"/>
  <c r="M82" i="3" s="1"/>
  <c r="H78" i="3"/>
  <c r="I78" i="3" s="1"/>
  <c r="J78" i="3" s="1"/>
  <c r="M78" i="3" s="1"/>
  <c r="H74" i="3"/>
  <c r="I74" i="3" s="1"/>
  <c r="J74" i="3" s="1"/>
  <c r="M74" i="3" s="1"/>
  <c r="H70" i="3"/>
  <c r="I70" i="3" s="1"/>
  <c r="J70" i="3" s="1"/>
  <c r="M70" i="3" s="1"/>
  <c r="H113" i="3"/>
  <c r="I113" i="3" s="1"/>
  <c r="J113" i="3" s="1"/>
  <c r="M113" i="3" s="1"/>
  <c r="H8" i="3"/>
  <c r="I8" i="3" s="1"/>
  <c r="J8" i="3" s="1"/>
  <c r="M8" i="3" s="1"/>
  <c r="H12" i="3"/>
  <c r="I12" i="3" s="1"/>
  <c r="J12" i="3" s="1"/>
  <c r="M12" i="3" s="1"/>
  <c r="I16" i="3"/>
  <c r="J16" i="3" s="1"/>
  <c r="M16" i="3" s="1"/>
  <c r="H20" i="3"/>
  <c r="I20" i="3" s="1"/>
  <c r="J20" i="3" s="1"/>
  <c r="M20" i="3" s="1"/>
  <c r="H24" i="3"/>
  <c r="I24" i="3" s="1"/>
  <c r="J24" i="3" s="1"/>
  <c r="M24" i="3" s="1"/>
  <c r="H28" i="3"/>
  <c r="I28" i="3" s="1"/>
  <c r="J28" i="3" s="1"/>
  <c r="M28" i="3" s="1"/>
  <c r="H32" i="3"/>
  <c r="I32" i="3" s="1"/>
  <c r="J32" i="3" s="1"/>
  <c r="M32" i="3" s="1"/>
  <c r="H36" i="3"/>
  <c r="I36" i="3" s="1"/>
  <c r="J36" i="3" s="1"/>
  <c r="M36" i="3" s="1"/>
  <c r="H40" i="3"/>
  <c r="I40" i="3" s="1"/>
  <c r="J40" i="3" s="1"/>
  <c r="M40" i="3" s="1"/>
  <c r="H44" i="3"/>
  <c r="I44" i="3" s="1"/>
  <c r="J44" i="3" s="1"/>
  <c r="M44" i="3" s="1"/>
  <c r="H48" i="3"/>
  <c r="I48" i="3" s="1"/>
  <c r="J48" i="3" s="1"/>
  <c r="M48" i="3" s="1"/>
  <c r="H52" i="3"/>
  <c r="I52" i="3" s="1"/>
  <c r="J52" i="3" s="1"/>
  <c r="M52" i="3" s="1"/>
  <c r="H56" i="3"/>
  <c r="I56" i="3" s="1"/>
  <c r="J56" i="3" s="1"/>
  <c r="M56" i="3" s="1"/>
  <c r="H60" i="3"/>
  <c r="I60" i="3" s="1"/>
  <c r="J60" i="3" s="1"/>
  <c r="M60" i="3" s="1"/>
  <c r="H64" i="3"/>
  <c r="I64" i="3" s="1"/>
  <c r="J64" i="3" s="1"/>
  <c r="M64" i="3" s="1"/>
  <c r="H68" i="3"/>
  <c r="I68" i="3" s="1"/>
  <c r="J68" i="3" s="1"/>
  <c r="M68" i="3" s="1"/>
  <c r="H69" i="3"/>
  <c r="I69" i="3" s="1"/>
  <c r="J69" i="3" s="1"/>
  <c r="M69" i="3" s="1"/>
  <c r="H72" i="3"/>
  <c r="I72" i="3" s="1"/>
  <c r="J72" i="3" s="1"/>
  <c r="M72" i="3" s="1"/>
  <c r="H73" i="3"/>
  <c r="I73" i="3" s="1"/>
  <c r="J73" i="3" s="1"/>
  <c r="M73" i="3" s="1"/>
  <c r="H76" i="3"/>
  <c r="I76" i="3" s="1"/>
  <c r="J76" i="3" s="1"/>
  <c r="M76" i="3" s="1"/>
  <c r="H77" i="3"/>
  <c r="I77" i="3" s="1"/>
  <c r="J77" i="3" s="1"/>
  <c r="M77" i="3" s="1"/>
  <c r="H80" i="3"/>
  <c r="I80" i="3" s="1"/>
  <c r="J80" i="3" s="1"/>
  <c r="M80" i="3" s="1"/>
  <c r="H81" i="3"/>
  <c r="I81" i="3" s="1"/>
  <c r="J81" i="3" s="1"/>
  <c r="M81" i="3" s="1"/>
  <c r="H84" i="3"/>
  <c r="I84" i="3" s="1"/>
  <c r="J84" i="3" s="1"/>
  <c r="M84" i="3" s="1"/>
  <c r="H85" i="3"/>
  <c r="I85" i="3" s="1"/>
  <c r="J85" i="3" s="1"/>
  <c r="M85" i="3" s="1"/>
  <c r="H88" i="3"/>
  <c r="I88" i="3" s="1"/>
  <c r="J88" i="3" s="1"/>
  <c r="M88" i="3" s="1"/>
  <c r="H89" i="3"/>
  <c r="I89" i="3" s="1"/>
  <c r="J89" i="3" s="1"/>
  <c r="M89" i="3" s="1"/>
  <c r="H92" i="3"/>
  <c r="I92" i="3" s="1"/>
  <c r="J92" i="3" s="1"/>
  <c r="M92" i="3" s="1"/>
  <c r="H93" i="3"/>
  <c r="I93" i="3" s="1"/>
  <c r="J93" i="3" s="1"/>
  <c r="M93" i="3" s="1"/>
  <c r="H96" i="3"/>
  <c r="I96" i="3" s="1"/>
  <c r="J96" i="3" s="1"/>
  <c r="M96" i="3" s="1"/>
  <c r="H97" i="3"/>
  <c r="I97" i="3" s="1"/>
  <c r="J97" i="3" s="1"/>
  <c r="M97" i="3" s="1"/>
  <c r="H100" i="3"/>
  <c r="I100" i="3" s="1"/>
  <c r="J100" i="3" s="1"/>
  <c r="M100" i="3" s="1"/>
  <c r="H101" i="3"/>
  <c r="I101" i="3" s="1"/>
  <c r="J101" i="3" s="1"/>
  <c r="M101" i="3" s="1"/>
  <c r="H104" i="3"/>
  <c r="I104" i="3" s="1"/>
  <c r="J104" i="3" s="1"/>
  <c r="M104" i="3" s="1"/>
  <c r="H105" i="3"/>
  <c r="I105" i="3" s="1"/>
  <c r="J105" i="3" s="1"/>
  <c r="M105" i="3" s="1"/>
  <c r="H108" i="3"/>
  <c r="I108" i="3" s="1"/>
  <c r="J108" i="3" s="1"/>
  <c r="M108" i="3" s="1"/>
  <c r="H109" i="3"/>
  <c r="I109" i="3" s="1"/>
  <c r="J109" i="3" s="1"/>
  <c r="M109" i="3" s="1"/>
  <c r="R7" i="6" l="1"/>
  <c r="S7" i="6" s="1"/>
  <c r="P7" i="6"/>
  <c r="AB7" i="6" s="1"/>
  <c r="AC7" i="6" s="1"/>
  <c r="AD7" i="6" l="1"/>
  <c r="G4" i="10"/>
  <c r="G5" i="10" s="1"/>
  <c r="F4" i="10"/>
  <c r="F5" i="10" s="1"/>
  <c r="E4" i="10"/>
  <c r="E5" i="10" s="1"/>
  <c r="L4" i="10"/>
  <c r="L5" i="10" s="1"/>
  <c r="D4" i="10"/>
  <c r="D5" i="10" s="1"/>
  <c r="K4" i="10"/>
  <c r="K5" i="10" s="1"/>
  <c r="J4" i="10"/>
  <c r="J5" i="10" s="1"/>
  <c r="J2" i="10" s="1"/>
  <c r="I4" i="10"/>
  <c r="I5" i="10" s="1"/>
  <c r="I2" i="10" s="1"/>
  <c r="H4" i="10"/>
  <c r="H5" i="10" s="1"/>
  <c r="H2" i="10" s="1"/>
  <c r="U7" i="6"/>
  <c r="AA7" i="6" s="1"/>
  <c r="Z7" i="6" s="1"/>
  <c r="L2" i="10" l="1"/>
  <c r="D2" i="10"/>
  <c r="K2" i="10"/>
  <c r="M5" i="10"/>
  <c r="F2" i="10"/>
  <c r="G2" i="10"/>
  <c r="E2" i="10"/>
  <c r="C4" i="6"/>
  <c r="C3" i="6"/>
  <c r="AC32" i="1" s="1"/>
</calcChain>
</file>

<file path=xl/sharedStrings.xml><?xml version="1.0" encoding="utf-8"?>
<sst xmlns="http://schemas.openxmlformats.org/spreadsheetml/2006/main" count="205" uniqueCount="166">
  <si>
    <t>Обоснование начальной (максимальной) цены контракта (далее - НМЦК)</t>
  </si>
  <si>
    <t>Определение НМЦК выполнено в соответствии с требованиями статьи 22 Федерального закона от 5 апреля 2013 года № 44-ФЗ «О контрактной системе в сфере закупок товаров, работ, услуг для обеспечения государственных и муниципальных нужд» (далее - Федеральный закон № 44-ФЗ) и  Порядком определения начальной (максимальной) цены контракта, цены контракта, заключаемого с единственным поставщиком (подрядчиком, исполнителем), и начальной  цены единицы товара, работы, услуги  при осуществлении закупок медицинских изделий», утвержденным приказом Министерства здравоохранения РФ от 15 мая 2020 г. №450н (далее - Порядок).</t>
  </si>
  <si>
    <t xml:space="preserve">№ п/п
п/п
</t>
  </si>
  <si>
    <t>Показатели</t>
  </si>
  <si>
    <t>Значение</t>
  </si>
  <si>
    <t>Наименование объекта закупки</t>
  </si>
  <si>
    <t xml:space="preserve">Используемый метод определения НМЦК </t>
  </si>
  <si>
    <t>2.1</t>
  </si>
  <si>
    <t>Метод сопоставимых рыночных цен (анализа рынка)</t>
  </si>
  <si>
    <t xml:space="preserve">Использован в соответствии с п.п. "а" п. 9 Порядка </t>
  </si>
  <si>
    <t>2.1.1</t>
  </si>
  <si>
    <t xml:space="preserve">Основание для формирования НМЦК  </t>
  </si>
  <si>
    <t>Информация о рыночных ценах</t>
  </si>
  <si>
    <t>идентичных</t>
  </si>
  <si>
    <t>товаров (работ, услуг)</t>
  </si>
  <si>
    <t>2.1.2</t>
  </si>
  <si>
    <t>Сопоставимость условий закупки</t>
  </si>
  <si>
    <t>не использовались</t>
  </si>
  <si>
    <t>2.1.3</t>
  </si>
  <si>
    <t xml:space="preserve">Источники информации о ценах товаров (работ, услуг): </t>
  </si>
  <si>
    <t>2.1.3.1</t>
  </si>
  <si>
    <t>Информация о ценах товаров, работ, услуг, полученная по запросу заказчика с учетом применения особенностей определения НМЦК (в том числе товаров, поставляемых при выполнении закупаемых работ, оказании закупаемых услуг) для цели достижения минимальной доли закупок</t>
  </si>
  <si>
    <t>Поставщик (подрядчик, исполнитель)</t>
  </si>
  <si>
    <t>Реквизиты запроса
(исх. №, дата)</t>
  </si>
  <si>
    <r>
      <rPr>
        <sz val="9"/>
        <color rgb="FF000000"/>
        <rFont val="Times New Roman"/>
        <family val="1"/>
        <charset val="204"/>
      </rPr>
      <t>Реквизиты ответа
(И</t>
    </r>
    <r>
      <rPr>
        <sz val="9"/>
        <rFont val="Times New Roman"/>
        <family val="1"/>
        <charset val="204"/>
      </rPr>
      <t>сх.</t>
    </r>
    <r>
      <rPr>
        <sz val="9"/>
        <color rgb="FFFF000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№</t>
    </r>
    <r>
      <rPr>
        <sz val="9"/>
        <color rgb="FF000000"/>
        <rFont val="Times New Roman"/>
        <family val="1"/>
        <charset val="204"/>
      </rPr>
      <t>, дата)</t>
    </r>
  </si>
  <si>
    <t>№1</t>
  </si>
  <si>
    <t>№2</t>
  </si>
  <si>
    <t>№3</t>
  </si>
  <si>
    <t>№4</t>
  </si>
  <si>
    <t>№5</t>
  </si>
  <si>
    <t>2.1.3.2</t>
  </si>
  <si>
    <t>Информация, полученная в результате размещения запросов цен товаров, работ, услуг в единой информационной системе в сфере закупок</t>
  </si>
  <si>
    <t>2.1.3.3</t>
  </si>
  <si>
    <t>Общедоступная информация о рыночных ценах товаров, работ, услуг в соответствии с п. 1 ч. 18 ст. 22 Федерального закона 44-ФЗ   (информация о ценах товаров, работ, услуг, содержащаяся в контрактах, которые исполнены и по которым не взыскивались неустойки (штрафы, пени) в связи с неисполнением или ненадлежащим исполнением обязательств, предусмотренных этими контрактами)</t>
  </si>
  <si>
    <t>Не использована</t>
  </si>
  <si>
    <t>2.1.3.4</t>
  </si>
  <si>
    <t>Общедоступная информация о рыночных ценах товаров, работ, услуг в соответствии с п. 2-8 ч. 18 ст. 22 Федерального закона 44-ФЗ</t>
  </si>
  <si>
    <t>2.2</t>
  </si>
  <si>
    <t>Информация содержащаяся в реестре контрактов , подтверждающая исполнение участником (без учета правопреемства) в течение 3 лет до даты подачи заявки на участие в закупке 3 контрактов, исполненных без применения к такому участнику неустоек (штрафов, пеней).</t>
  </si>
  <si>
    <t>2.3</t>
  </si>
  <si>
    <t>Тарифный метод</t>
  </si>
  <si>
    <t>не использован</t>
  </si>
  <si>
    <t>3</t>
  </si>
  <si>
    <t>Расчет НМЦК</t>
  </si>
  <si>
    <t>Расчет проведен в соответствии с Порядком и представлен</t>
  </si>
  <si>
    <t>в таблице №1</t>
  </si>
  <si>
    <t>4</t>
  </si>
  <si>
    <t>5</t>
  </si>
  <si>
    <t>Дата подготовки обоснования НМЦК</t>
  </si>
  <si>
    <t>Таблица № 1</t>
  </si>
  <si>
    <t>Месяц контракта</t>
  </si>
  <si>
    <t>Товары и услуги</t>
  </si>
  <si>
    <t>Наименование процедуры</t>
  </si>
  <si>
    <t>Наименование товара (работы, услуги)</t>
  </si>
  <si>
    <t>Цена за ед. товара (работы, услуги), руб.</t>
  </si>
  <si>
    <t>Иная корректировка цены</t>
  </si>
  <si>
    <t>Ссылка на закупку в единой информационной системе в сфере закупок  (реестровый номер контракта)</t>
  </si>
  <si>
    <t>Дата контракта</t>
  </si>
  <si>
    <t>Таблица №2</t>
  </si>
  <si>
    <t>Ссылка на источник</t>
  </si>
  <si>
    <t>Таблица №1</t>
  </si>
  <si>
    <t>% снижения НЦЕ без НДС по п. 18 Порядка</t>
  </si>
  <si>
    <t>* Налоговая ставки принята в соответствии с:
- постановлением Правительства Российской Федерации от 30 сентября 2015 года n - 1042
- постановлением Правительства Российской Федерации от 15 сентября 2008 года n - 688
- НК РФ глава 21. Налог на добавленную стоимость</t>
  </si>
  <si>
    <t>П.18</t>
  </si>
  <si>
    <t>№ п/п</t>
  </si>
  <si>
    <t>Наименование товара (работы, услуги) (позиция)</t>
  </si>
  <si>
    <t>Потребность в ТО</t>
  </si>
  <si>
    <t>Ед. изм.</t>
  </si>
  <si>
    <t>Кол-во (объем)</t>
  </si>
  <si>
    <t>НЦЕ по п. 9 Порядка</t>
  </si>
  <si>
    <t>Среднее квадратичное отклонение (σ)</t>
  </si>
  <si>
    <t xml:space="preserve">Коэффициент вариации (%) (V) </t>
  </si>
  <si>
    <t>Однородность цен (ДА/НЕТ)</t>
  </si>
  <si>
    <t>Ставка НДС %*</t>
  </si>
  <si>
    <t>Среднее значение цены (руб.)  за ед. с НДС (руб.)</t>
  </si>
  <si>
    <t>Средневзвешенная цена (руб.)  за ед. с НДС (руб.)</t>
  </si>
  <si>
    <t>НМЦК по средневзвешенной (руб.)</t>
  </si>
  <si>
    <t>МИН сн п. 18</t>
  </si>
  <si>
    <t>МИН</t>
  </si>
  <si>
    <t>*указать источник ценовой информации</t>
  </si>
  <si>
    <t>НЕТ</t>
  </si>
  <si>
    <t>Шт</t>
  </si>
  <si>
    <t>Ставка НДС</t>
  </si>
  <si>
    <t>Кол-во в источнике</t>
  </si>
  <si>
    <t>Цена за ед. товара</t>
  </si>
  <si>
    <t>Цена без НДС</t>
  </si>
  <si>
    <t>Итого НМЦК:</t>
  </si>
  <si>
    <r>
      <rPr>
        <i/>
        <sz val="10"/>
        <color rgb="FF000000"/>
        <rFont val="Times New Roman"/>
        <family val="1"/>
        <charset val="204"/>
      </rPr>
      <t>*установлен в соответствии с Постановлением Правительства  Ярославской области  от 31.08.2017 №684-п «О</t>
    </r>
    <r>
      <rPr>
        <i/>
        <sz val="10"/>
        <color rgb="FF333333"/>
        <rFont val="Times New Roman"/>
        <family val="1"/>
        <charset val="204"/>
      </rPr>
      <t>б установлении предельных размеров оптовых надбавок к ценам на медицинские изделия</t>
    </r>
    <r>
      <rPr>
        <i/>
        <sz val="10"/>
        <color rgb="FF000000"/>
        <rFont val="Times New Roman"/>
        <family val="1"/>
        <charset val="204"/>
      </rPr>
      <t>»</t>
    </r>
  </si>
  <si>
    <t>Наименование производителя медицинского изделия</t>
  </si>
  <si>
    <t>Наименование медицинского изделия</t>
  </si>
  <si>
    <t>Вид медицинского изделия в номенклатурной классификации медицинских изделий</t>
  </si>
  <si>
    <t>Регистрационный номер медицинского изделия</t>
  </si>
  <si>
    <t>Зарегистрированная предельная отпускная цена производителя на медицинское изделие в рублях</t>
  </si>
  <si>
    <t>Дата государственной регистрации предельной отпускной цены производителя на медицинское изделие</t>
  </si>
  <si>
    <r>
      <rPr>
        <sz val="10"/>
        <color rgb="FF000000"/>
        <rFont val="Times New Roman"/>
        <family val="1"/>
        <charset val="204"/>
      </rPr>
      <t xml:space="preserve">Предельный размер оптовой надбавки к фактической отпускной цене, % </t>
    </r>
    <r>
      <rPr>
        <b/>
        <sz val="10"/>
        <color rgb="FF000000"/>
        <rFont val="Times New Roman"/>
        <family val="1"/>
        <charset val="204"/>
      </rPr>
      <t>*</t>
    </r>
  </si>
  <si>
    <t>Фактическая отпускная цена  с учетом оптовой надбавки, руб.</t>
  </si>
  <si>
    <t>НМЦК по позиции</t>
  </si>
  <si>
    <t>Место исполнения контракта (субъект Российской Федерации)</t>
  </si>
  <si>
    <t>Не использован</t>
  </si>
  <si>
    <t>Использован в соответствии с  п. 5 Порядка</t>
  </si>
  <si>
    <t>однородных</t>
  </si>
  <si>
    <t>использовались</t>
  </si>
  <si>
    <t>использовался</t>
  </si>
  <si>
    <t>не использовался</t>
  </si>
  <si>
    <t>ДА</t>
  </si>
  <si>
    <t xml:space="preserve">При анализе использованы другие источники информации </t>
  </si>
  <si>
    <t>*НМЦК рассчитана  по ср. знач.</t>
  </si>
  <si>
    <t>*НМЦК рассчитана по средневзвешенной цене</t>
  </si>
  <si>
    <t>*НМЦК рассчитана по минимальному из средневзвешенной и средней</t>
  </si>
  <si>
    <t>НМЦК снижена по п.18 Порядка</t>
  </si>
  <si>
    <t>НМЦК расчитана по п.17 Порядка</t>
  </si>
  <si>
    <t>См. таблицу №1</t>
  </si>
  <si>
    <t>Размещен запрос в ЕИС №_______, получен/не получен ответ вх. №______ от ______</t>
  </si>
  <si>
    <t>Таблица №3</t>
  </si>
  <si>
    <t>Таблица №4</t>
  </si>
  <si>
    <t>См. таблицу №2</t>
  </si>
  <si>
    <t>в таблице №2</t>
  </si>
  <si>
    <t>в таблице №3</t>
  </si>
  <si>
    <t>в таблице №4</t>
  </si>
  <si>
    <t>использован, расчет представлен в таблице №1</t>
  </si>
  <si>
    <t>использован, расчет представлен в таблице №2</t>
  </si>
  <si>
    <t>использован, расчет представлен в таблице №3</t>
  </si>
  <si>
    <t>Начальная (максимальная) цена контракта, заключаемого с единственным поставщиком (подрядчиком, исполнителем) (далее - НМЦК)</t>
  </si>
  <si>
    <t>Начальная сумма цен единиц товара, работы, услуги (далее - НМЦК)</t>
  </si>
  <si>
    <t>См. таблицу №3</t>
  </si>
  <si>
    <t>См. таблицу №4</t>
  </si>
  <si>
    <t>См. таблицу №5</t>
  </si>
  <si>
    <t xml:space="preserve"> (выполнения работ, оказания услуг) заказчиком </t>
  </si>
  <si>
    <t xml:space="preserve">Информация о ценах товаров (работ, услуг) получена с учетом сопоставимых с условиями планируемой закупки коммерческих и (или) финансовых условий поставок товаров (выполнения работ, оказания услуг); коэффициенты или индексы для пересчета цен товаров (работ, услуг) с учетом различий в характеристиках товаров, коммерческих  и (или) финансовых условий поставок товаров </t>
  </si>
  <si>
    <t>Цена за ед. товара (работы, услуги)</t>
  </si>
  <si>
    <t>Цена с учетом Кпп</t>
  </si>
  <si>
    <t xml:space="preserve">Итого НМЦК, Российский рубль </t>
  </si>
  <si>
    <t xml:space="preserve">Цена 1 </t>
  </si>
  <si>
    <t>Цена 2</t>
  </si>
  <si>
    <t>Цена 3</t>
  </si>
  <si>
    <t>Цена 4</t>
  </si>
  <si>
    <t>Цена 5</t>
  </si>
  <si>
    <t>Цена 6</t>
  </si>
  <si>
    <t xml:space="preserve">НЦЕ по средневзвешенной цене  без НДС </t>
  </si>
  <si>
    <t>НЦЕ по среднему значению цены единицы, без НДС</t>
  </si>
  <si>
    <t xml:space="preserve"> НЦЕ без НДС  (снижена по п. 18 Порядка)</t>
  </si>
  <si>
    <t>НЦЕ с НДС (снижена по п. 18 Порядка)</t>
  </si>
  <si>
    <t>НМЦК по позиции (снижена по п. 18 Порядка)</t>
  </si>
  <si>
    <t xml:space="preserve">ИТОГО НМЦК, Российский рубль </t>
  </si>
  <si>
    <t>НЦЕ  за ед. с НДС</t>
  </si>
  <si>
    <t>Этап 1</t>
  </si>
  <si>
    <t>Этап 2</t>
  </si>
  <si>
    <t>Этап 3</t>
  </si>
  <si>
    <t>Этап 4</t>
  </si>
  <si>
    <t>Этап 5</t>
  </si>
  <si>
    <t>Этап 6</t>
  </si>
  <si>
    <t>Этап 7</t>
  </si>
  <si>
    <t>Этап 8</t>
  </si>
  <si>
    <t>Этап 9</t>
  </si>
  <si>
    <t>Этап 10</t>
  </si>
  <si>
    <t>Этап 11</t>
  </si>
  <si>
    <t>Этап 12</t>
  </si>
  <si>
    <t>Шприц общего назначения</t>
  </si>
  <si>
    <t xml:space="preserve">Цена за ед. </t>
  </si>
  <si>
    <t>Цена партии</t>
  </si>
  <si>
    <t>вх. 635 от 26.10.2021</t>
  </si>
  <si>
    <t>вх. 720 от 23.12.2021</t>
  </si>
  <si>
    <t>реестр контрактов</t>
  </si>
  <si>
    <t>Потребность в расходных материалах</t>
  </si>
  <si>
    <t>Не найдена</t>
  </si>
  <si>
    <r>
      <t xml:space="preserve">Размещен запрос в ЕИС №_______, получен/не получен ответ </t>
    </r>
    <r>
      <rPr>
        <sz val="10"/>
        <color rgb="FFFF0000"/>
        <rFont val="Times New Roman"/>
        <family val="1"/>
        <charset val="204"/>
      </rPr>
      <t xml:space="preserve">Исх. </t>
    </r>
    <r>
      <rPr>
        <sz val="10"/>
        <rFont val="Times New Roman"/>
        <family val="1"/>
        <charset val="204"/>
      </rPr>
      <t>№______ от 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</si>
</sst>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[$-F800]dddd&quot;, &quot;mmmm\ dd&quot;, &quot;yyyy"/>
    <numFmt numFmtId="166" formatCode="#,##0.0000"/>
    <numFmt numFmtId="167" formatCode="[$-F419]yyyy\,\ mmmm;@"/>
  </numFmts>
  <fonts count="3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C55A1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u/>
      <sz val="10"/>
      <color rgb="FFC55A11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1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rgb="FF333333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2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D9D9D9"/>
        <bgColor rgb="FFDCE6F1"/>
      </patternFill>
    </fill>
    <fill>
      <patternFill patternType="solid">
        <fgColor rgb="FFFFFFFF"/>
        <bgColor rgb="FFF2F2F2"/>
      </patternFill>
    </fill>
    <fill>
      <patternFill patternType="solid">
        <fgColor rgb="FF000000"/>
        <bgColor rgb="FF003300"/>
      </patternFill>
    </fill>
    <fill>
      <patternFill patternType="solid">
        <fgColor rgb="FFF2F2F2"/>
        <bgColor rgb="FFDEEBF7"/>
      </patternFill>
    </fill>
    <fill>
      <patternFill patternType="solid">
        <fgColor rgb="FFBFBFBF"/>
        <bgColor rgb="FFD9D9D9"/>
      </patternFill>
    </fill>
    <fill>
      <patternFill patternType="solid">
        <fgColor rgb="FFF4B183"/>
        <bgColor rgb="FFFFC7CE"/>
      </patternFill>
    </fill>
    <fill>
      <patternFill patternType="solid">
        <fgColor rgb="FFDEEBF7"/>
        <bgColor rgb="FFDCE6F1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8" fillId="0" borderId="0" applyFont="0" applyFill="0" applyBorder="0" applyAlignment="0" applyProtection="0"/>
    <xf numFmtId="0" fontId="1" fillId="0" borderId="0"/>
  </cellStyleXfs>
  <cellXfs count="156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vertical="top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/>
    <xf numFmtId="0" fontId="6" fillId="0" borderId="6" xfId="0" applyFont="1" applyBorder="1" applyAlignment="1"/>
    <xf numFmtId="0" fontId="2" fillId="0" borderId="5" xfId="0" applyFont="1" applyBorder="1"/>
    <xf numFmtId="0" fontId="13" fillId="3" borderId="9" xfId="0" applyFont="1" applyFill="1" applyBorder="1" applyAlignment="1"/>
    <xf numFmtId="0" fontId="14" fillId="3" borderId="12" xfId="0" applyFont="1" applyFill="1" applyBorder="1" applyAlignment="1"/>
    <xf numFmtId="0" fontId="14" fillId="3" borderId="16" xfId="0" applyFont="1" applyFill="1" applyBorder="1" applyAlignment="1"/>
    <xf numFmtId="165" fontId="6" fillId="0" borderId="5" xfId="0" applyNumberFormat="1" applyFont="1" applyBorder="1" applyAlignment="1"/>
    <xf numFmtId="165" fontId="6" fillId="0" borderId="6" xfId="0" applyNumberFormat="1" applyFont="1" applyBorder="1" applyAlignment="1"/>
    <xf numFmtId="0" fontId="11" fillId="0" borderId="0" xfId="0" applyFont="1"/>
    <xf numFmtId="0" fontId="0" fillId="0" borderId="0" xfId="0" applyProtection="1">
      <protection hidden="1"/>
    </xf>
    <xf numFmtId="166" fontId="0" fillId="0" borderId="0" xfId="0" applyNumberFormat="1" applyProtection="1">
      <protection hidden="1"/>
    </xf>
    <xf numFmtId="49" fontId="0" fillId="0" borderId="0" xfId="0" applyNumberFormat="1"/>
    <xf numFmtId="0" fontId="0" fillId="4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0" fillId="5" borderId="1" xfId="0" applyNumberFormat="1" applyFill="1" applyBorder="1"/>
    <xf numFmtId="0" fontId="0" fillId="0" borderId="0" xfId="0" applyBorder="1"/>
    <xf numFmtId="166" fontId="17" fillId="0" borderId="0" xfId="0" applyNumberFormat="1" applyFont="1" applyBorder="1" applyAlignment="1">
      <alignment horizontal="center" vertical="center"/>
    </xf>
    <xf numFmtId="0" fontId="16" fillId="0" borderId="1" xfId="0" applyFont="1" applyBorder="1" applyAlignment="1" applyProtection="1">
      <alignment vertical="center" wrapText="1"/>
      <protection locked="0"/>
    </xf>
    <xf numFmtId="4" fontId="14" fillId="0" borderId="1" xfId="0" applyNumberFormat="1" applyFont="1" applyBorder="1" applyAlignment="1" applyProtection="1">
      <alignment vertical="center" wrapText="1"/>
      <protection hidden="1"/>
    </xf>
    <xf numFmtId="166" fontId="14" fillId="0" borderId="1" xfId="0" applyNumberFormat="1" applyFont="1" applyBorder="1" applyAlignment="1" applyProtection="1">
      <alignment vertical="center" wrapText="1"/>
      <protection hidden="1"/>
    </xf>
    <xf numFmtId="166" fontId="16" fillId="0" borderId="1" xfId="0" applyNumberFormat="1" applyFont="1" applyBorder="1" applyAlignment="1" applyProtection="1">
      <alignment vertical="center" wrapText="1"/>
      <protection locked="0"/>
    </xf>
    <xf numFmtId="2" fontId="16" fillId="0" borderId="1" xfId="0" applyNumberFormat="1" applyFont="1" applyBorder="1" applyAlignment="1" applyProtection="1">
      <alignment vertical="center" wrapText="1"/>
      <protection hidden="1"/>
    </xf>
    <xf numFmtId="49" fontId="16" fillId="0" borderId="1" xfId="0" applyNumberFormat="1" applyFont="1" applyBorder="1" applyAlignment="1" applyProtection="1">
      <alignment vertical="center" wrapText="1"/>
      <protection locked="0"/>
    </xf>
    <xf numFmtId="17" fontId="16" fillId="0" borderId="1" xfId="0" applyNumberFormat="1" applyFont="1" applyBorder="1" applyAlignment="1" applyProtection="1">
      <alignment vertical="center" wrapText="1"/>
      <protection locked="0"/>
    </xf>
    <xf numFmtId="0" fontId="1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 applyAlignment="1"/>
    <xf numFmtId="10" fontId="17" fillId="0" borderId="1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textRotation="90"/>
    </xf>
    <xf numFmtId="0" fontId="2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Alignment="1"/>
    <xf numFmtId="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0" fontId="26" fillId="0" borderId="0" xfId="0" applyFont="1" applyAlignment="1">
      <alignment vertical="center"/>
    </xf>
    <xf numFmtId="0" fontId="7" fillId="0" borderId="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15" xfId="0" applyFont="1" applyBorder="1" applyAlignment="1">
      <alignment wrapText="1"/>
    </xf>
    <xf numFmtId="166" fontId="27" fillId="10" borderId="17" xfId="0" applyNumberFormat="1" applyFont="1" applyFill="1" applyBorder="1" applyAlignment="1" applyProtection="1">
      <alignment horizontal="center" vertical="center"/>
    </xf>
    <xf numFmtId="166" fontId="27" fillId="9" borderId="17" xfId="0" applyNumberFormat="1" applyFont="1" applyFill="1" applyBorder="1" applyAlignment="1" applyProtection="1">
      <alignment horizontal="center" vertical="center"/>
    </xf>
    <xf numFmtId="166" fontId="27" fillId="0" borderId="17" xfId="0" applyNumberFormat="1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164" fontId="2" fillId="3" borderId="17" xfId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164" fontId="2" fillId="3" borderId="17" xfId="1" applyFont="1" applyFill="1" applyBorder="1" applyAlignment="1">
      <alignment vertical="center" wrapText="1"/>
    </xf>
    <xf numFmtId="164" fontId="2" fillId="3" borderId="3" xfId="1" applyFont="1" applyFill="1" applyBorder="1" applyAlignment="1">
      <alignment vertical="center" wrapText="1"/>
    </xf>
    <xf numFmtId="0" fontId="16" fillId="6" borderId="17" xfId="0" applyFont="1" applyFill="1" applyBorder="1" applyAlignment="1">
      <alignment horizontal="center" vertical="center" wrapText="1"/>
    </xf>
    <xf numFmtId="4" fontId="2" fillId="3" borderId="17" xfId="0" applyNumberFormat="1" applyFont="1" applyFill="1" applyBorder="1" applyAlignment="1">
      <alignment horizontal="center" vertical="center" wrapText="1"/>
    </xf>
    <xf numFmtId="164" fontId="6" fillId="6" borderId="3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4" fontId="0" fillId="4" borderId="10" xfId="0" applyNumberFormat="1" applyFont="1" applyFill="1" applyBorder="1" applyAlignment="1">
      <alignment horizontal="center" vertical="center" wrapText="1"/>
    </xf>
    <xf numFmtId="14" fontId="17" fillId="5" borderId="6" xfId="0" applyNumberFormat="1" applyFont="1" applyFill="1" applyBorder="1" applyAlignment="1">
      <alignment horizontal="center" vertical="center" wrapText="1"/>
    </xf>
    <xf numFmtId="14" fontId="29" fillId="11" borderId="17" xfId="0" applyNumberFormat="1" applyFont="1" applyFill="1" applyBorder="1" applyAlignment="1">
      <alignment horizontal="center" vertical="center"/>
    </xf>
    <xf numFmtId="14" fontId="18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165" fontId="6" fillId="0" borderId="5" xfId="0" applyNumberFormat="1" applyFont="1" applyBorder="1" applyAlignment="1">
      <alignment horizontal="left"/>
    </xf>
    <xf numFmtId="0" fontId="2" fillId="0" borderId="14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4" fontId="6" fillId="0" borderId="4" xfId="0" applyNumberFormat="1" applyFont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9" fillId="0" borderId="11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6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166" fontId="16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6" fillId="2" borderId="1" xfId="0" applyFont="1" applyFill="1" applyBorder="1" applyAlignment="1" applyProtection="1">
      <alignment horizontal="center" vertical="center" wrapText="1"/>
      <protection hidden="1"/>
    </xf>
    <xf numFmtId="49" fontId="16" fillId="2" borderId="1" xfId="0" applyNumberFormat="1" applyFont="1" applyFill="1" applyBorder="1" applyAlignment="1">
      <alignment horizontal="center" vertical="center" wrapText="1"/>
    </xf>
    <xf numFmtId="4" fontId="22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8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4" fontId="11" fillId="8" borderId="1" xfId="0" applyNumberFormat="1" applyFont="1" applyFill="1" applyBorder="1" applyAlignment="1" applyProtection="1">
      <alignment horizontal="center" vertical="center" wrapText="1"/>
      <protection hidden="1"/>
    </xf>
    <xf numFmtId="4" fontId="9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" fontId="9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right"/>
    </xf>
    <xf numFmtId="0" fontId="15" fillId="0" borderId="1" xfId="0" applyFont="1" applyBorder="1" applyAlignment="1">
      <alignment horizontal="left" vertical="center"/>
    </xf>
    <xf numFmtId="4" fontId="15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top" wrapText="1"/>
    </xf>
    <xf numFmtId="4" fontId="15" fillId="2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49" fontId="25" fillId="2" borderId="1" xfId="0" applyNumberFormat="1" applyFont="1" applyFill="1" applyBorder="1" applyAlignment="1">
      <alignment horizontal="center" vertical="center" wrapText="1"/>
    </xf>
    <xf numFmtId="167" fontId="29" fillId="11" borderId="17" xfId="0" applyNumberFormat="1" applyFont="1" applyFill="1" applyBorder="1" applyAlignment="1">
      <alignment horizontal="center" vertical="center"/>
    </xf>
    <xf numFmtId="167" fontId="29" fillId="12" borderId="17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2">
    <dxf>
      <font>
        <color rgb="FF9C0006"/>
      </font>
      <fill>
        <patternFill>
          <bgColor rgb="FFFFC7CE"/>
        </patternFill>
      </fill>
    </dxf>
    <dxf>
      <numFmt numFmtId="19" formatCode="dd/mm/yyyy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1"/>
      <rgbColor rgb="FFCCFFCC"/>
      <rgbColor rgb="FFFFFF99"/>
      <rgbColor rgb="FF99CCFF"/>
      <rgbColor rgb="FFF4B183"/>
      <rgbColor rgb="FFCC99FF"/>
      <rgbColor rgb="FFFFC7CE"/>
      <rgbColor rgb="FF3366FF"/>
      <rgbColor rgb="FF33CCCC"/>
      <rgbColor rgb="FF99CC00"/>
      <rgbColor rgb="FFFFCC00"/>
      <rgbColor rgb="FFFF9900"/>
      <rgbColor rgb="FFC55A1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24840</xdr:colOff>
      <xdr:row>1</xdr:row>
      <xdr:rowOff>33130</xdr:rowOff>
    </xdr:from>
    <xdr:to>
      <xdr:col>7</xdr:col>
      <xdr:colOff>578880</xdr:colOff>
      <xdr:row>5</xdr:row>
      <xdr:rowOff>151560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39840" y="223630"/>
          <a:ext cx="554040" cy="1087495"/>
        </a:xfrm>
        <a:prstGeom prst="rect">
          <a:avLst/>
        </a:prstGeom>
        <a:ln w="0"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B2:C41" totalsRowShown="0">
  <autoFilter ref="B2:C41" xr:uid="{00000000-0009-0000-0100-000001000000}"/>
  <tableColumns count="2">
    <tableColumn id="1" xr3:uid="{00000000-0010-0000-0000-000001000000}" name="Месяц контракта" dataDxfId="1"/>
    <tableColumn id="2" xr3:uid="{00000000-0010-0000-0000-000002000000}" name="Товары и услуги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4"/>
  <sheetViews>
    <sheetView showGridLines="0" topLeftCell="A4" zoomScaleNormal="100" workbookViewId="0">
      <selection activeCell="AC27" sqref="AC27:AW28"/>
    </sheetView>
  </sheetViews>
  <sheetFormatPr defaultColWidth="9.140625" defaultRowHeight="15" outlineLevelRow="1" x14ac:dyDescent="0.25"/>
  <cols>
    <col min="1" max="21" width="2.85546875" style="1" customWidth="1"/>
    <col min="22" max="22" width="3.28515625" style="1" customWidth="1"/>
    <col min="23" max="28" width="2.85546875" style="1" customWidth="1"/>
    <col min="29" max="29" width="4.140625" style="1" customWidth="1"/>
    <col min="30" max="30" width="2.85546875" style="1" customWidth="1"/>
    <col min="31" max="31" width="3" style="1" customWidth="1"/>
    <col min="32" max="34" width="2.85546875" style="1" customWidth="1"/>
    <col min="35" max="35" width="0.85546875" style="1" customWidth="1"/>
    <col min="36" max="37" width="7.140625" style="1" customWidth="1"/>
    <col min="38" max="38" width="4" style="1" customWidth="1"/>
    <col min="39" max="39" width="2.140625" style="1" customWidth="1"/>
    <col min="40" max="40" width="9.42578125" style="1" customWidth="1"/>
    <col min="41" max="41" width="7.140625" style="1" customWidth="1"/>
    <col min="42" max="42" width="6" style="1" customWidth="1"/>
    <col min="43" max="47" width="7.140625" style="1" customWidth="1"/>
    <col min="48" max="48" width="2.85546875" style="1" customWidth="1"/>
    <col min="49" max="49" width="2.28515625" style="1" customWidth="1"/>
    <col min="50" max="1024" width="9.140625" style="1"/>
  </cols>
  <sheetData>
    <row r="1" spans="1:49" ht="15.75" customHeight="1" x14ac:dyDescent="0.25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</row>
    <row r="2" spans="1:49" s="2" customFormat="1" ht="5.25" customHeight="1" x14ac:dyDescent="0.2">
      <c r="A2" s="121" t="s">
        <v>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</row>
    <row r="3" spans="1:49" s="3" customFormat="1" ht="9.75" customHeight="1" x14ac:dyDescent="0.2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</row>
    <row r="4" spans="1:49" s="2" customFormat="1" ht="9.75" customHeight="1" x14ac:dyDescent="0.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</row>
    <row r="5" spans="1:49" s="2" customFormat="1" ht="9.75" customHeight="1" x14ac:dyDescent="0.2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</row>
    <row r="6" spans="1:49" ht="11.25" customHeight="1" x14ac:dyDescent="0.25">
      <c r="A6" s="122" t="s">
        <v>2</v>
      </c>
      <c r="B6" s="122"/>
      <c r="C6" s="123" t="s">
        <v>3</v>
      </c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 t="s">
        <v>4</v>
      </c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</row>
    <row r="7" spans="1:49" ht="57" customHeight="1" x14ac:dyDescent="0.25">
      <c r="A7" s="118">
        <v>1</v>
      </c>
      <c r="B7" s="118"/>
      <c r="C7" s="119" t="s">
        <v>5</v>
      </c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</row>
    <row r="8" spans="1:49" x14ac:dyDescent="0.25">
      <c r="A8" s="118">
        <v>2</v>
      </c>
      <c r="B8" s="118"/>
      <c r="C8" s="101" t="s">
        <v>6</v>
      </c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</row>
    <row r="9" spans="1:49" ht="15" customHeight="1" x14ac:dyDescent="0.25">
      <c r="A9" s="82" t="s">
        <v>7</v>
      </c>
      <c r="B9" s="82"/>
      <c r="C9" s="115" t="s">
        <v>8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6" t="s">
        <v>9</v>
      </c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</row>
    <row r="10" spans="1:49" ht="14.25" customHeight="1" outlineLevel="1" x14ac:dyDescent="0.25">
      <c r="A10" s="82" t="s">
        <v>10</v>
      </c>
      <c r="B10" s="82"/>
      <c r="C10" s="90" t="s">
        <v>11</v>
      </c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4" t="s">
        <v>12</v>
      </c>
      <c r="AD10" s="5"/>
      <c r="AE10" s="5"/>
      <c r="AF10" s="5"/>
      <c r="AG10" s="5"/>
      <c r="AH10" s="5"/>
      <c r="AI10" s="5"/>
      <c r="AJ10" s="5"/>
      <c r="AK10" s="117" t="s">
        <v>13</v>
      </c>
      <c r="AL10" s="117"/>
      <c r="AM10" s="5" t="s">
        <v>14</v>
      </c>
      <c r="AN10" s="6"/>
      <c r="AO10" s="6"/>
      <c r="AQ10" s="5"/>
      <c r="AR10" s="5"/>
      <c r="AS10" s="5"/>
      <c r="AT10" s="5"/>
      <c r="AU10" s="5"/>
      <c r="AV10" s="5"/>
      <c r="AW10" s="7"/>
    </row>
    <row r="11" spans="1:49" ht="39" customHeight="1" outlineLevel="1" x14ac:dyDescent="0.25">
      <c r="A11" s="82" t="s">
        <v>15</v>
      </c>
      <c r="B11" s="82"/>
      <c r="C11" s="108" t="s">
        <v>16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9" t="s">
        <v>128</v>
      </c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1"/>
    </row>
    <row r="12" spans="1:49" ht="13.5" customHeight="1" outlineLevel="1" x14ac:dyDescent="0.25">
      <c r="A12" s="82"/>
      <c r="B12" s="82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85" t="s">
        <v>127</v>
      </c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114" t="s">
        <v>17</v>
      </c>
      <c r="AO12" s="114"/>
      <c r="AP12" s="114"/>
      <c r="AQ12" s="114"/>
      <c r="AR12" s="58"/>
      <c r="AS12" s="58"/>
      <c r="AT12" s="58"/>
      <c r="AU12" s="58"/>
      <c r="AV12" s="58"/>
      <c r="AW12" s="59"/>
    </row>
    <row r="13" spans="1:49" ht="0.75" customHeight="1" outlineLevel="1" x14ac:dyDescent="0.25">
      <c r="A13" s="82"/>
      <c r="B13" s="82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12"/>
      <c r="AD13" s="113"/>
      <c r="AE13" s="113"/>
      <c r="AF13" s="113"/>
      <c r="AG13" s="113"/>
      <c r="AH13" s="113"/>
      <c r="AI13" s="113"/>
      <c r="AJ13" s="57"/>
      <c r="AK13" s="57"/>
      <c r="AL13" s="57"/>
      <c r="AM13" s="57"/>
      <c r="AN13" s="8"/>
      <c r="AO13" s="8"/>
      <c r="AP13" s="8"/>
      <c r="AQ13" s="8"/>
      <c r="AR13" s="8"/>
      <c r="AS13" s="8"/>
      <c r="AT13" s="8"/>
      <c r="AU13" s="8"/>
      <c r="AV13" s="8"/>
      <c r="AW13" s="9"/>
    </row>
    <row r="14" spans="1:49" outlineLevel="1" x14ac:dyDescent="0.25">
      <c r="A14" s="82" t="s">
        <v>18</v>
      </c>
      <c r="B14" s="82"/>
      <c r="C14" s="101" t="s">
        <v>19</v>
      </c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</row>
    <row r="15" spans="1:49" ht="6" customHeight="1" outlineLevel="1" x14ac:dyDescent="0.25">
      <c r="A15" s="82" t="s">
        <v>20</v>
      </c>
      <c r="B15" s="82"/>
      <c r="C15" s="106" t="s">
        <v>21</v>
      </c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2"/>
    </row>
    <row r="16" spans="1:49" ht="18" customHeight="1" outlineLevel="1" x14ac:dyDescent="0.25">
      <c r="A16" s="82"/>
      <c r="B16" s="82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3"/>
      <c r="AD16" s="107" t="s">
        <v>22</v>
      </c>
      <c r="AE16" s="107"/>
      <c r="AF16" s="107"/>
      <c r="AG16" s="107"/>
      <c r="AH16" s="107"/>
      <c r="AI16" s="107"/>
      <c r="AJ16" s="107" t="s">
        <v>23</v>
      </c>
      <c r="AK16" s="107"/>
      <c r="AL16" s="107"/>
      <c r="AM16" s="107"/>
      <c r="AN16" s="107"/>
      <c r="AO16" s="107"/>
      <c r="AP16" s="107" t="s">
        <v>24</v>
      </c>
      <c r="AQ16" s="107"/>
      <c r="AR16" s="107"/>
      <c r="AS16" s="107"/>
      <c r="AT16" s="107"/>
      <c r="AU16" s="107"/>
      <c r="AV16" s="14"/>
      <c r="AW16" s="15"/>
    </row>
    <row r="17" spans="1:49" ht="18" customHeight="1" outlineLevel="1" x14ac:dyDescent="0.25">
      <c r="A17" s="82"/>
      <c r="B17" s="82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3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4"/>
      <c r="AW17" s="15"/>
    </row>
    <row r="18" spans="1:49" ht="13.5" customHeight="1" outlineLevel="1" x14ac:dyDescent="0.25">
      <c r="A18" s="82"/>
      <c r="B18" s="82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3"/>
      <c r="AD18" s="105" t="s">
        <v>25</v>
      </c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4"/>
      <c r="AW18" s="15"/>
    </row>
    <row r="19" spans="1:49" ht="13.5" customHeight="1" outlineLevel="1" x14ac:dyDescent="0.25">
      <c r="A19" s="82"/>
      <c r="B19" s="82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3"/>
      <c r="AD19" s="105" t="s">
        <v>26</v>
      </c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4"/>
      <c r="AW19" s="15"/>
    </row>
    <row r="20" spans="1:49" ht="13.5" customHeight="1" outlineLevel="1" x14ac:dyDescent="0.25">
      <c r="A20" s="82"/>
      <c r="B20" s="82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3"/>
      <c r="AD20" s="105" t="s">
        <v>27</v>
      </c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4"/>
      <c r="AW20" s="15"/>
    </row>
    <row r="21" spans="1:49" ht="13.5" customHeight="1" outlineLevel="1" x14ac:dyDescent="0.25">
      <c r="A21" s="82"/>
      <c r="B21" s="82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3"/>
      <c r="AD21" s="105" t="s">
        <v>28</v>
      </c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4"/>
      <c r="AW21" s="15"/>
    </row>
    <row r="22" spans="1:49" ht="13.5" customHeight="1" outlineLevel="1" x14ac:dyDescent="0.25">
      <c r="A22" s="82"/>
      <c r="B22" s="82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3"/>
      <c r="AD22" s="105" t="s">
        <v>29</v>
      </c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4"/>
      <c r="AW22" s="15"/>
    </row>
    <row r="23" spans="1:49" ht="6.75" customHeight="1" outlineLevel="1" x14ac:dyDescent="0.25">
      <c r="A23" s="82"/>
      <c r="B23" s="82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3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5"/>
    </row>
    <row r="24" spans="1:49" ht="12.75" customHeight="1" outlineLevel="1" x14ac:dyDescent="0.25">
      <c r="A24" s="82" t="s">
        <v>30</v>
      </c>
      <c r="B24" s="82"/>
      <c r="C24" s="90" t="s">
        <v>31</v>
      </c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103" t="s">
        <v>165</v>
      </c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</row>
    <row r="25" spans="1:49" ht="12" customHeight="1" outlineLevel="1" x14ac:dyDescent="0.25">
      <c r="A25" s="82"/>
      <c r="B25" s="82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</row>
    <row r="26" spans="1:49" ht="69" customHeight="1" outlineLevel="1" x14ac:dyDescent="0.25">
      <c r="A26" s="82" t="s">
        <v>32</v>
      </c>
      <c r="B26" s="82"/>
      <c r="C26" s="104" t="s">
        <v>33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98" t="s">
        <v>34</v>
      </c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</row>
    <row r="27" spans="1:49" ht="12.75" customHeight="1" outlineLevel="1" x14ac:dyDescent="0.25">
      <c r="A27" s="82" t="s">
        <v>35</v>
      </c>
      <c r="B27" s="82"/>
      <c r="C27" s="90" t="s">
        <v>36</v>
      </c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1" t="s">
        <v>34</v>
      </c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3"/>
    </row>
    <row r="28" spans="1:49" ht="15" customHeight="1" outlineLevel="1" x14ac:dyDescent="0.25">
      <c r="A28" s="82"/>
      <c r="B28" s="82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4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6"/>
    </row>
    <row r="29" spans="1:49" ht="37.5" customHeight="1" outlineLevel="1" x14ac:dyDescent="0.25">
      <c r="A29" s="82" t="s">
        <v>37</v>
      </c>
      <c r="B29" s="82"/>
      <c r="C29" s="97" t="s">
        <v>38</v>
      </c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8" t="s">
        <v>34</v>
      </c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</row>
    <row r="30" spans="1:49" x14ac:dyDescent="0.25">
      <c r="A30" s="100" t="s">
        <v>39</v>
      </c>
      <c r="B30" s="100"/>
      <c r="C30" s="87" t="s">
        <v>40</v>
      </c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91" t="s">
        <v>41</v>
      </c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17"/>
      <c r="AQ30" s="17"/>
      <c r="AR30" s="17"/>
      <c r="AS30" s="17"/>
      <c r="AT30" s="17"/>
      <c r="AU30" s="17"/>
      <c r="AV30" s="17"/>
      <c r="AW30" s="18"/>
    </row>
    <row r="31" spans="1:49" x14ac:dyDescent="0.25">
      <c r="A31" s="82" t="s">
        <v>42</v>
      </c>
      <c r="B31" s="82"/>
      <c r="C31" s="101" t="s">
        <v>43</v>
      </c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7" t="s">
        <v>44</v>
      </c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9"/>
      <c r="AO31" s="102" t="s">
        <v>45</v>
      </c>
      <c r="AP31" s="102"/>
      <c r="AQ31" s="17"/>
      <c r="AR31" s="17"/>
      <c r="AS31" s="17"/>
      <c r="AT31" s="17"/>
      <c r="AU31" s="17"/>
      <c r="AV31" s="17"/>
      <c r="AW31" s="18"/>
    </row>
    <row r="32" spans="1:49" x14ac:dyDescent="0.25">
      <c r="A32" s="82" t="s">
        <v>46</v>
      </c>
      <c r="B32" s="82"/>
      <c r="C32" s="87" t="s">
        <v>143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8">
        <f>MIN(Расчет!C3,Расчет!C4,'Тарифный метод'!D1)</f>
        <v>0</v>
      </c>
      <c r="AD32" s="88"/>
      <c r="AE32" s="88"/>
      <c r="AF32" s="88"/>
      <c r="AG32" s="88"/>
      <c r="AH32" s="20"/>
      <c r="AI32" s="89" t="str">
        <f>IF(Расчет!I3&gt;0,"НМЦК снижена по п.18 Порядка","НМЦК расчитана по п.17 Порядка")</f>
        <v>НМЦК снижена по п.18 Порядка</v>
      </c>
      <c r="AJ32" s="89"/>
      <c r="AK32" s="89"/>
      <c r="AL32" s="89"/>
      <c r="AM32" s="89"/>
      <c r="AN32" s="89"/>
      <c r="AO32" s="99"/>
      <c r="AP32" s="99"/>
      <c r="AQ32" s="99"/>
      <c r="AR32" s="99"/>
      <c r="AS32" s="99"/>
      <c r="AT32" s="99"/>
      <c r="AU32" s="21"/>
      <c r="AV32" s="21"/>
      <c r="AW32" s="22"/>
    </row>
    <row r="33" spans="1:49" ht="13.5" customHeight="1" x14ac:dyDescent="0.25">
      <c r="A33" s="82" t="s">
        <v>47</v>
      </c>
      <c r="B33" s="82"/>
      <c r="C33" s="83" t="s">
        <v>48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4"/>
      <c r="AD33" s="84"/>
      <c r="AE33" s="84"/>
      <c r="AF33" s="84"/>
      <c r="AG33" s="84"/>
      <c r="AH33" s="84"/>
      <c r="AI33" s="84"/>
      <c r="AJ33" s="84"/>
      <c r="AK33" s="84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4"/>
    </row>
    <row r="34" spans="1:49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</row>
  </sheetData>
  <mergeCells count="70">
    <mergeCell ref="A1:AW1"/>
    <mergeCell ref="A2:AW5"/>
    <mergeCell ref="A6:B6"/>
    <mergeCell ref="C6:AB6"/>
    <mergeCell ref="AC6:AW6"/>
    <mergeCell ref="A7:B7"/>
    <mergeCell ref="C7:AB7"/>
    <mergeCell ref="AC7:AW7"/>
    <mergeCell ref="A8:B8"/>
    <mergeCell ref="C8:AW8"/>
    <mergeCell ref="A9:B9"/>
    <mergeCell ref="C9:AB9"/>
    <mergeCell ref="AC9:AW9"/>
    <mergeCell ref="A10:B10"/>
    <mergeCell ref="C10:AB10"/>
    <mergeCell ref="AK10:AL10"/>
    <mergeCell ref="A11:B13"/>
    <mergeCell ref="C11:AB13"/>
    <mergeCell ref="AC11:AW11"/>
    <mergeCell ref="AC13:AI13"/>
    <mergeCell ref="AN12:AQ12"/>
    <mergeCell ref="A14:B14"/>
    <mergeCell ref="C14:AW14"/>
    <mergeCell ref="A15:B23"/>
    <mergeCell ref="C15:AB23"/>
    <mergeCell ref="AD16:AI17"/>
    <mergeCell ref="AJ16:AO17"/>
    <mergeCell ref="AP16:AU17"/>
    <mergeCell ref="AD18:AI18"/>
    <mergeCell ref="AJ18:AO18"/>
    <mergeCell ref="AP18:AU18"/>
    <mergeCell ref="AD19:AI19"/>
    <mergeCell ref="AJ19:AO19"/>
    <mergeCell ref="AP19:AU19"/>
    <mergeCell ref="AD20:AI20"/>
    <mergeCell ref="AJ20:AO20"/>
    <mergeCell ref="AP20:AU20"/>
    <mergeCell ref="AC24:AW25"/>
    <mergeCell ref="A26:B26"/>
    <mergeCell ref="C26:AB26"/>
    <mergeCell ref="AC26:AW26"/>
    <mergeCell ref="AD21:AI21"/>
    <mergeCell ref="AJ21:AO21"/>
    <mergeCell ref="AP21:AU21"/>
    <mergeCell ref="AD22:AI22"/>
    <mergeCell ref="AJ22:AO22"/>
    <mergeCell ref="AP22:AU22"/>
    <mergeCell ref="AO32:AT32"/>
    <mergeCell ref="A30:B30"/>
    <mergeCell ref="C30:AB30"/>
    <mergeCell ref="AC30:AO30"/>
    <mergeCell ref="A31:B31"/>
    <mergeCell ref="C31:AB31"/>
    <mergeCell ref="AO31:AP31"/>
    <mergeCell ref="A33:B33"/>
    <mergeCell ref="C33:AB33"/>
    <mergeCell ref="AC33:AK33"/>
    <mergeCell ref="AC12:AM12"/>
    <mergeCell ref="A32:B32"/>
    <mergeCell ref="C32:AB32"/>
    <mergeCell ref="AC32:AG32"/>
    <mergeCell ref="AI32:AN32"/>
    <mergeCell ref="A27:B28"/>
    <mergeCell ref="C27:AB28"/>
    <mergeCell ref="AC27:AW28"/>
    <mergeCell ref="A29:B29"/>
    <mergeCell ref="C29:AB29"/>
    <mergeCell ref="AC29:AW29"/>
    <mergeCell ref="A24:B25"/>
    <mergeCell ref="C24:AB25"/>
  </mergeCells>
  <pageMargins left="0.23611111111111099" right="0.23611111111111099" top="0.74791666666666701" bottom="0.74791666666666701" header="0.511811023622047" footer="0.511811023622047"/>
  <pageSetup paperSize="9" scale="73" orientation="landscape" horizontalDpi="300" verticalDpi="300"/>
  <rowBreaks count="1" manualBreakCount="1">
    <brk id="36" max="16383" man="1"/>
  </rowBreak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0000000}">
          <x14:formula1>
            <xm:f>Лист1!$A$5:$A$6</xm:f>
          </x14:formula1>
          <x14:formula2>
            <xm:f>0</xm:f>
          </x14:formula2>
          <xm:sqref>AK10</xm:sqref>
        </x14:dataValidation>
        <x14:dataValidation type="list" allowBlank="1" showInputMessage="1" showErrorMessage="1" xr:uid="{00000000-0002-0000-0000-000001000000}">
          <x14:formula1>
            <xm:f>Лист1!$A$11:$A$12</xm:f>
          </x14:formula1>
          <x14:formula2>
            <xm:f>0</xm:f>
          </x14:formula2>
          <xm:sqref>AV30:AW30</xm:sqref>
        </x14:dataValidation>
        <x14:dataValidation type="list" allowBlank="1" showInputMessage="1" showErrorMessage="1" xr:uid="{00000000-0002-0000-0000-000002000000}">
          <x14:formula1>
            <xm:f>Лист1!$A$1:$A$4</xm:f>
          </x14:formula1>
          <x14:formula2>
            <xm:f>0</xm:f>
          </x14:formula2>
          <xm:sqref>AC9</xm:sqref>
        </x14:dataValidation>
        <x14:dataValidation type="list" allowBlank="1" showInputMessage="1" showErrorMessage="1" xr:uid="{00000000-0002-0000-0000-000004000000}">
          <x14:formula1>
            <xm:f>Лист1!$A$66:$A$70</xm:f>
          </x14:formula1>
          <xm:sqref>AC27:AW28</xm:sqref>
        </x14:dataValidation>
        <x14:dataValidation type="list" allowBlank="1" showInputMessage="1" showErrorMessage="1" xr:uid="{00000000-0002-0000-0000-000005000000}">
          <x14:formula1>
            <xm:f>Лист1!$A$8:$A$9</xm:f>
          </x14:formula1>
          <x14:formula2>
            <xm:f>0</xm:f>
          </x14:formula2>
          <xm:sqref>AJ13 AN12</xm:sqref>
        </x14:dataValidation>
        <x14:dataValidation type="list" allowBlank="1" showInputMessage="1" showErrorMessage="1" xr:uid="{00000000-0002-0000-0000-000006000000}">
          <x14:formula1>
            <xm:f>Лист1!$A$48:$A$50</xm:f>
          </x14:formula1>
          <x14:formula2>
            <xm:f>0</xm:f>
          </x14:formula2>
          <xm:sqref>AO31</xm:sqref>
        </x14:dataValidation>
        <x14:dataValidation type="list" allowBlank="1" showInputMessage="1" showErrorMessage="1" xr:uid="{00000000-0002-0000-0000-000007000000}">
          <x14:formula1>
            <xm:f>Лист1!$A$52:$A$55</xm:f>
          </x14:formula1>
          <x14:formula2>
            <xm:f>0</xm:f>
          </x14:formula2>
          <xm:sqref>AC30:AO30</xm:sqref>
        </x14:dataValidation>
        <x14:dataValidation type="list" allowBlank="1" showInputMessage="1" showErrorMessage="1" xr:uid="{00000000-0002-0000-0000-000008000000}">
          <x14:formula1>
            <xm:f>Лист1!$A$59:$A$61</xm:f>
          </x14:formula1>
          <x14:formula2>
            <xm:f>0</xm:f>
          </x14:formula2>
          <xm:sqref>A1:AW1</xm:sqref>
        </x14:dataValidation>
        <x14:dataValidation type="list" allowBlank="1" showInputMessage="1" showErrorMessage="1" xr:uid="{00000000-0002-0000-0000-000009000000}">
          <x14:formula1>
            <xm:f>Лист1!$A$65:$A$70</xm:f>
          </x14:formula1>
          <x14:formula2>
            <xm:f>0</xm:f>
          </x14:formula2>
          <xm:sqref>AC29:AW29</xm:sqref>
        </x14:dataValidation>
        <x14:dataValidation type="list" allowBlank="1" showInputMessage="1" showErrorMessage="1" xr:uid="{E9DB0D1A-660B-4452-B287-6B9220505300}">
          <x14:formula1>
            <xm:f>Лист1!$A$75:$A$77</xm:f>
          </x14:formula1>
          <xm:sqref>AC26:AW26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6"/>
  <sheetViews>
    <sheetView workbookViewId="0">
      <selection activeCell="G9" sqref="G9:G10"/>
    </sheetView>
  </sheetViews>
  <sheetFormatPr defaultRowHeight="15" x14ac:dyDescent="0.25"/>
  <cols>
    <col min="1" max="1" width="6.140625" customWidth="1"/>
    <col min="2" max="2" width="22.7109375" customWidth="1"/>
    <col min="3" max="3" width="11.28515625" style="66" customWidth="1"/>
    <col min="4" max="6" width="11.5703125" bestFit="1" customWidth="1"/>
    <col min="7" max="12" width="11.7109375" bestFit="1" customWidth="1"/>
    <col min="13" max="15" width="11.7109375" hidden="1" customWidth="1"/>
  </cols>
  <sheetData>
    <row r="1" spans="1:15" ht="15" customHeight="1" x14ac:dyDescent="0.25">
      <c r="A1" s="139" t="s">
        <v>64</v>
      </c>
      <c r="B1" s="139" t="s">
        <v>65</v>
      </c>
      <c r="C1" s="139" t="s">
        <v>67</v>
      </c>
      <c r="D1" s="71" t="s">
        <v>145</v>
      </c>
      <c r="E1" s="71" t="s">
        <v>146</v>
      </c>
      <c r="F1" s="71" t="s">
        <v>147</v>
      </c>
      <c r="G1" s="71" t="s">
        <v>148</v>
      </c>
      <c r="H1" s="71" t="s">
        <v>149</v>
      </c>
      <c r="I1" s="71" t="s">
        <v>150</v>
      </c>
      <c r="J1" s="71" t="s">
        <v>151</v>
      </c>
      <c r="K1" s="71" t="s">
        <v>152</v>
      </c>
      <c r="L1" s="71" t="s">
        <v>153</v>
      </c>
      <c r="M1" s="71" t="s">
        <v>154</v>
      </c>
      <c r="N1" s="71" t="s">
        <v>155</v>
      </c>
      <c r="O1" s="71" t="s">
        <v>156</v>
      </c>
    </row>
    <row r="2" spans="1:15" ht="50.25" customHeight="1" x14ac:dyDescent="0.25">
      <c r="A2" s="139"/>
      <c r="B2" s="139"/>
      <c r="C2" s="139"/>
      <c r="D2" s="76" t="e">
        <f>D5+#REF!+#REF!+#REF!+#REF!+#REF!+#REF!</f>
        <v>#REF!</v>
      </c>
      <c r="E2" s="76" t="e">
        <f>E5+#REF!+#REF!+#REF!+#REF!+#REF!+#REF!</f>
        <v>#REF!</v>
      </c>
      <c r="F2" s="76" t="e">
        <f>F5+#REF!+#REF!+#REF!+#REF!+#REF!+#REF!</f>
        <v>#REF!</v>
      </c>
      <c r="G2" s="76" t="e">
        <f>G5+#REF!+#REF!+#REF!+#REF!+#REF!+#REF!</f>
        <v>#REF!</v>
      </c>
      <c r="H2" s="76" t="e">
        <f>H5+#REF!+#REF!+#REF!+#REF!+#REF!+#REF!</f>
        <v>#REF!</v>
      </c>
      <c r="I2" s="76" t="e">
        <f>I5+#REF!+#REF!+#REF!+#REF!+#REF!+#REF!</f>
        <v>#REF!</v>
      </c>
      <c r="J2" s="76" t="e">
        <f>J5+#REF!+#REF!+#REF!+#REF!+#REF!+#REF!</f>
        <v>#REF!</v>
      </c>
      <c r="K2" s="76" t="e">
        <f>K5+#REF!+#REF!+#REF!+#REF!+#REF!+#REF!</f>
        <v>#REF!</v>
      </c>
      <c r="L2" s="76" t="e">
        <f>L5+#REF!+#REF!+#REF!+#REF!+#REF!+#REF!</f>
        <v>#REF!</v>
      </c>
      <c r="M2" s="70"/>
      <c r="N2" s="70"/>
      <c r="O2" s="70"/>
    </row>
    <row r="3" spans="1:15" x14ac:dyDescent="0.25">
      <c r="A3" s="137">
        <v>1</v>
      </c>
      <c r="B3" s="137" t="str">
        <f>Расчет!B7</f>
        <v>Шприц общего назначения</v>
      </c>
      <c r="C3" s="68" t="str">
        <f>Расчет!E7</f>
        <v>Шт</v>
      </c>
      <c r="D3" s="69">
        <v>11000</v>
      </c>
      <c r="E3" s="69">
        <v>11000</v>
      </c>
      <c r="F3" s="69">
        <v>11000</v>
      </c>
      <c r="G3" s="69">
        <v>11000</v>
      </c>
      <c r="H3" s="69">
        <v>11000</v>
      </c>
      <c r="I3" s="69">
        <v>11000</v>
      </c>
      <c r="J3" s="69">
        <v>11000</v>
      </c>
      <c r="K3" s="69">
        <v>11000</v>
      </c>
      <c r="L3" s="69">
        <v>11000</v>
      </c>
      <c r="M3" s="69"/>
      <c r="N3" s="69"/>
      <c r="O3" s="69"/>
    </row>
    <row r="4" spans="1:15" x14ac:dyDescent="0.25">
      <c r="A4" s="137"/>
      <c r="B4" s="137"/>
      <c r="C4" s="68" t="s">
        <v>158</v>
      </c>
      <c r="D4" s="69">
        <f>Расчет!AC7</f>
        <v>0</v>
      </c>
      <c r="E4" s="69">
        <f>Расчет!AC7</f>
        <v>0</v>
      </c>
      <c r="F4" s="69">
        <f>Расчет!AC7</f>
        <v>0</v>
      </c>
      <c r="G4" s="69">
        <f>Расчет!AC7</f>
        <v>0</v>
      </c>
      <c r="H4" s="69">
        <f>Расчет!AC7</f>
        <v>0</v>
      </c>
      <c r="I4" s="69">
        <f>Расчет!AC7</f>
        <v>0</v>
      </c>
      <c r="J4" s="69">
        <f>Расчет!AC7</f>
        <v>0</v>
      </c>
      <c r="K4" s="69">
        <f>Расчет!AC7</f>
        <v>0</v>
      </c>
      <c r="L4" s="69">
        <f>Расчет!AC7</f>
        <v>0</v>
      </c>
      <c r="M4" s="69"/>
      <c r="N4" s="69"/>
      <c r="O4" s="69"/>
    </row>
    <row r="5" spans="1:15" x14ac:dyDescent="0.25">
      <c r="A5" s="137"/>
      <c r="B5" s="137"/>
      <c r="C5" s="68" t="s">
        <v>159</v>
      </c>
      <c r="D5" s="72">
        <f>D3*D4</f>
        <v>0</v>
      </c>
      <c r="E5" s="72">
        <f t="shared" ref="E5:L5" si="0">E3*E4</f>
        <v>0</v>
      </c>
      <c r="F5" s="72">
        <f t="shared" si="0"/>
        <v>0</v>
      </c>
      <c r="G5" s="72">
        <f t="shared" si="0"/>
        <v>0</v>
      </c>
      <c r="H5" s="72">
        <f t="shared" si="0"/>
        <v>0</v>
      </c>
      <c r="I5" s="72">
        <f t="shared" si="0"/>
        <v>0</v>
      </c>
      <c r="J5" s="72">
        <f t="shared" si="0"/>
        <v>0</v>
      </c>
      <c r="K5" s="72">
        <f t="shared" si="0"/>
        <v>0</v>
      </c>
      <c r="L5" s="72">
        <f t="shared" si="0"/>
        <v>0</v>
      </c>
      <c r="M5" s="72">
        <f>SUM(D5:L5)</f>
        <v>0</v>
      </c>
      <c r="N5" s="72"/>
      <c r="O5" s="72"/>
    </row>
    <row r="6" spans="1:15" x14ac:dyDescent="0.25">
      <c r="A6" s="137"/>
      <c r="B6" s="137"/>
      <c r="C6" s="67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</sheetData>
  <mergeCells count="5">
    <mergeCell ref="A3:A6"/>
    <mergeCell ref="B3:B6"/>
    <mergeCell ref="A1:A2"/>
    <mergeCell ref="B1:B2"/>
    <mergeCell ref="C1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94"/>
  <sheetViews>
    <sheetView tabSelected="1" topLeftCell="A7" zoomScale="85" zoomScaleNormal="85" workbookViewId="0">
      <selection activeCell="B7" sqref="B1:C1048576"/>
    </sheetView>
  </sheetViews>
  <sheetFormatPr defaultColWidth="8.7109375" defaultRowHeight="15" x14ac:dyDescent="0.25"/>
  <cols>
    <col min="1" max="1" width="13.140625" customWidth="1"/>
    <col min="2" max="2" width="16.5703125" style="77" hidden="1" customWidth="1"/>
    <col min="3" max="3" width="14" hidden="1" customWidth="1"/>
    <col min="4" max="4" width="13.140625" customWidth="1"/>
    <col min="5" max="5" width="15.42578125" customWidth="1"/>
    <col min="6" max="6" width="31.28515625" customWidth="1"/>
    <col min="7" max="7" width="12.7109375" customWidth="1"/>
    <col min="8" max="8" width="9" style="26" customWidth="1"/>
    <col min="9" max="11" width="9" style="26" hidden="1" customWidth="1"/>
    <col min="12" max="12" width="11.5703125" style="27" customWidth="1"/>
    <col min="13" max="13" width="8.5703125" style="26" customWidth="1"/>
    <col min="14" max="14" width="15.42578125" style="28" customWidth="1"/>
    <col min="15" max="15" width="13.140625" style="26" customWidth="1"/>
  </cols>
  <sheetData>
    <row r="1" spans="2:15" x14ac:dyDescent="0.25">
      <c r="E1" s="124" t="s">
        <v>49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2:15" ht="30" customHeight="1" x14ac:dyDescent="0.25">
      <c r="B2" s="78" t="s">
        <v>50</v>
      </c>
      <c r="C2" s="29" t="s">
        <v>51</v>
      </c>
      <c r="D2" s="30"/>
      <c r="E2" s="125" t="s">
        <v>52</v>
      </c>
      <c r="F2" s="125" t="s">
        <v>53</v>
      </c>
      <c r="G2" s="125" t="s">
        <v>129</v>
      </c>
      <c r="H2" s="126" t="str">
        <f>Таблица1[[#Headers],[Товары и услуги]]</f>
        <v>Товары и услуги</v>
      </c>
      <c r="I2" s="126"/>
      <c r="J2" s="126"/>
      <c r="K2" s="126"/>
      <c r="L2" s="127" t="s">
        <v>55</v>
      </c>
      <c r="M2" s="128" t="s">
        <v>130</v>
      </c>
      <c r="N2" s="129" t="s">
        <v>56</v>
      </c>
      <c r="O2" s="125" t="s">
        <v>57</v>
      </c>
    </row>
    <row r="3" spans="2:15" ht="15" customHeight="1" x14ac:dyDescent="0.25">
      <c r="B3" s="79" t="s">
        <v>50</v>
      </c>
      <c r="C3" s="31" t="e">
        <f>(100+B3)/100</f>
        <v>#VALUE!</v>
      </c>
      <c r="D3" s="32"/>
      <c r="E3" s="125"/>
      <c r="F3" s="125"/>
      <c r="G3" s="125"/>
      <c r="H3" s="126"/>
      <c r="I3" s="126"/>
      <c r="J3" s="126"/>
      <c r="K3" s="126"/>
      <c r="L3" s="127"/>
      <c r="M3" s="128"/>
      <c r="N3" s="129"/>
      <c r="O3" s="125"/>
    </row>
    <row r="4" spans="2:15" ht="15.75" x14ac:dyDescent="0.25">
      <c r="B4" s="154">
        <v>44287</v>
      </c>
      <c r="C4" s="60">
        <v>1.2666000000000002</v>
      </c>
      <c r="D4" s="33"/>
      <c r="E4" s="125"/>
      <c r="F4" s="125"/>
      <c r="G4" s="125"/>
      <c r="H4" s="126"/>
      <c r="I4" s="126"/>
      <c r="J4" s="126"/>
      <c r="K4" s="126"/>
      <c r="L4" s="127"/>
      <c r="M4" s="128"/>
      <c r="N4" s="129"/>
      <c r="O4" s="125"/>
    </row>
    <row r="5" spans="2:15" ht="15.75" x14ac:dyDescent="0.25">
      <c r="B5" s="155">
        <v>44317</v>
      </c>
      <c r="C5" s="61">
        <v>1.2608000000000001</v>
      </c>
      <c r="D5" s="33"/>
      <c r="E5" s="125"/>
      <c r="F5" s="125"/>
      <c r="G5" s="125"/>
      <c r="H5" s="126"/>
      <c r="I5" s="126"/>
      <c r="J5" s="126"/>
      <c r="K5" s="126"/>
      <c r="L5" s="127"/>
      <c r="M5" s="128"/>
      <c r="N5" s="129"/>
      <c r="O5" s="125"/>
    </row>
    <row r="6" spans="2:15" ht="15.75" x14ac:dyDescent="0.25">
      <c r="B6" s="154">
        <v>44348</v>
      </c>
      <c r="C6" s="60">
        <v>1.2534000000000001</v>
      </c>
      <c r="D6" s="33"/>
      <c r="E6" s="125"/>
      <c r="F6" s="125"/>
      <c r="G6" s="125"/>
      <c r="H6" s="126"/>
      <c r="I6" s="126"/>
      <c r="J6" s="126"/>
      <c r="K6" s="126"/>
      <c r="L6" s="127"/>
      <c r="M6" s="128"/>
      <c r="N6" s="129"/>
      <c r="O6" s="125"/>
    </row>
    <row r="7" spans="2:15" ht="15.75" x14ac:dyDescent="0.25">
      <c r="B7" s="155">
        <v>44378</v>
      </c>
      <c r="C7" s="61">
        <v>1.2465000000000002</v>
      </c>
      <c r="D7" s="33"/>
      <c r="E7" s="34"/>
      <c r="F7" s="34"/>
      <c r="G7" s="35"/>
      <c r="H7" s="36">
        <f>IF($H$2=Таблица1[[#Headers],[Товары и услуги]],VLOOKUP(O7,$B$4:$C$40,2,TRUE()),1)</f>
        <v>1.0377000000000001</v>
      </c>
      <c r="I7" s="35">
        <f t="shared" ref="I7:I38" si="0">ROUND(G7*H7,2)</f>
        <v>0</v>
      </c>
      <c r="J7" s="35">
        <f t="shared" ref="J7:J38" si="1">I7-G7</f>
        <v>0</v>
      </c>
      <c r="K7" s="35">
        <f t="shared" ref="K7:K38" si="2">ROUND(G7*L7,2)-G7</f>
        <v>0</v>
      </c>
      <c r="L7" s="37">
        <v>1</v>
      </c>
      <c r="M7" s="38">
        <f t="shared" ref="M7:M38" si="3">G7+J7+K7</f>
        <v>0</v>
      </c>
      <c r="N7" s="39"/>
      <c r="O7" s="40">
        <v>45231</v>
      </c>
    </row>
    <row r="8" spans="2:15" ht="15.75" x14ac:dyDescent="0.25">
      <c r="B8" s="154">
        <v>44409</v>
      </c>
      <c r="C8" s="60">
        <v>1.2434000000000003</v>
      </c>
      <c r="D8" s="33"/>
      <c r="E8" s="34"/>
      <c r="F8" s="34"/>
      <c r="G8" s="35"/>
      <c r="H8" s="36">
        <f>IF($H$2=Таблица1[[#Headers],[Товары и услуги]],VLOOKUP(O8,$B$4:$C$39,2,TRUE()),1)</f>
        <v>1.0377000000000001</v>
      </c>
      <c r="I8" s="35">
        <f t="shared" si="0"/>
        <v>0</v>
      </c>
      <c r="J8" s="35">
        <f t="shared" si="1"/>
        <v>0</v>
      </c>
      <c r="K8" s="35">
        <f t="shared" si="2"/>
        <v>0</v>
      </c>
      <c r="L8" s="37">
        <v>1</v>
      </c>
      <c r="M8" s="38">
        <f t="shared" si="3"/>
        <v>0</v>
      </c>
      <c r="N8" s="39"/>
      <c r="O8" s="40">
        <v>45231</v>
      </c>
    </row>
    <row r="9" spans="2:15" ht="15.75" x14ac:dyDescent="0.25">
      <c r="B9" s="155">
        <v>44440</v>
      </c>
      <c r="C9" s="61">
        <v>1.2417000000000002</v>
      </c>
      <c r="D9" s="33"/>
      <c r="E9" s="34"/>
      <c r="F9" s="34"/>
      <c r="G9" s="35"/>
      <c r="H9" s="36">
        <f>IF($H$2=Таблица1[[#Headers],[Товары и услуги]],VLOOKUP(O9,$B$4:$C$39,2,TRUE()),1)</f>
        <v>1.0377000000000001</v>
      </c>
      <c r="I9" s="35">
        <f t="shared" si="0"/>
        <v>0</v>
      </c>
      <c r="J9" s="35">
        <f t="shared" si="1"/>
        <v>0</v>
      </c>
      <c r="K9" s="35">
        <f t="shared" si="2"/>
        <v>0</v>
      </c>
      <c r="L9" s="37">
        <v>1</v>
      </c>
      <c r="M9" s="38">
        <f t="shared" si="3"/>
        <v>0</v>
      </c>
      <c r="N9" s="39"/>
      <c r="O9" s="40">
        <v>45231</v>
      </c>
    </row>
    <row r="10" spans="2:15" ht="15.75" x14ac:dyDescent="0.25">
      <c r="B10" s="154">
        <v>44470</v>
      </c>
      <c r="C10" s="60">
        <v>1.2357000000000002</v>
      </c>
      <c r="D10" s="33"/>
      <c r="E10" s="34"/>
      <c r="F10" s="34"/>
      <c r="G10" s="35"/>
      <c r="H10" s="36">
        <f>IF($H$2=Таблица1[[#Headers],[Товары и услуги]],VLOOKUP(O10,$B$4:$C$39,2,TRUE()),1)</f>
        <v>1.0377000000000001</v>
      </c>
      <c r="I10" s="35">
        <f t="shared" si="0"/>
        <v>0</v>
      </c>
      <c r="J10" s="35">
        <f t="shared" si="1"/>
        <v>0</v>
      </c>
      <c r="K10" s="35">
        <f t="shared" si="2"/>
        <v>0</v>
      </c>
      <c r="L10" s="37">
        <v>1</v>
      </c>
      <c r="M10" s="38">
        <f t="shared" si="3"/>
        <v>0</v>
      </c>
      <c r="N10" s="39"/>
      <c r="O10" s="40">
        <v>45231</v>
      </c>
    </row>
    <row r="11" spans="2:15" ht="15.75" x14ac:dyDescent="0.25">
      <c r="B11" s="155">
        <v>44501</v>
      </c>
      <c r="C11" s="61">
        <v>1.2246000000000001</v>
      </c>
      <c r="D11" s="33"/>
      <c r="E11" s="34"/>
      <c r="F11" s="34"/>
      <c r="G11" s="35"/>
      <c r="H11" s="36">
        <f>IF($H$2=Таблица1[[#Headers],[Товары и услуги]],VLOOKUP(O11,$B$4:$C$39,2,TRUE()),1)</f>
        <v>1.0377000000000001</v>
      </c>
      <c r="I11" s="35">
        <f t="shared" si="0"/>
        <v>0</v>
      </c>
      <c r="J11" s="35">
        <f t="shared" si="1"/>
        <v>0</v>
      </c>
      <c r="K11" s="35">
        <f t="shared" si="2"/>
        <v>0</v>
      </c>
      <c r="L11" s="37">
        <v>1</v>
      </c>
      <c r="M11" s="38">
        <f t="shared" si="3"/>
        <v>0</v>
      </c>
      <c r="N11" s="39"/>
      <c r="O11" s="40">
        <v>45231</v>
      </c>
    </row>
    <row r="12" spans="2:15" ht="15.75" x14ac:dyDescent="0.25">
      <c r="B12" s="154">
        <v>44531</v>
      </c>
      <c r="C12" s="60">
        <v>1.2150000000000003</v>
      </c>
      <c r="D12" s="33"/>
      <c r="E12" s="34"/>
      <c r="F12" s="34"/>
      <c r="G12" s="35"/>
      <c r="H12" s="36">
        <f>IF($H$2=Таблица1[[#Headers],[Товары и услуги]],VLOOKUP(O12,$B$4:$C$39,2,TRUE()),1)</f>
        <v>1.0377000000000001</v>
      </c>
      <c r="I12" s="35">
        <f t="shared" si="0"/>
        <v>0</v>
      </c>
      <c r="J12" s="35">
        <f t="shared" si="1"/>
        <v>0</v>
      </c>
      <c r="K12" s="35">
        <f t="shared" si="2"/>
        <v>0</v>
      </c>
      <c r="L12" s="37">
        <v>1</v>
      </c>
      <c r="M12" s="38">
        <f t="shared" si="3"/>
        <v>0</v>
      </c>
      <c r="N12" s="39"/>
      <c r="O12" s="40">
        <v>45231</v>
      </c>
    </row>
    <row r="13" spans="2:15" ht="15.75" x14ac:dyDescent="0.25">
      <c r="B13" s="155">
        <v>44562</v>
      </c>
      <c r="C13" s="62">
        <v>1.2068000000000003</v>
      </c>
      <c r="D13" s="33"/>
      <c r="E13" s="34"/>
      <c r="F13" s="34"/>
      <c r="G13" s="34"/>
      <c r="H13" s="36">
        <f>IF($H$2=Таблица1[[#Headers],[Товары и услуги]],VLOOKUP(O13,$B$4:$C$39,2,TRUE()),1)</f>
        <v>1.0377000000000001</v>
      </c>
      <c r="I13" s="35">
        <f t="shared" si="0"/>
        <v>0</v>
      </c>
      <c r="J13" s="35">
        <f t="shared" si="1"/>
        <v>0</v>
      </c>
      <c r="K13" s="35">
        <f t="shared" si="2"/>
        <v>0</v>
      </c>
      <c r="L13" s="37">
        <v>1</v>
      </c>
      <c r="M13" s="38">
        <f t="shared" si="3"/>
        <v>0</v>
      </c>
      <c r="N13" s="39"/>
      <c r="O13" s="40">
        <v>45231</v>
      </c>
    </row>
    <row r="14" spans="2:15" ht="15.75" x14ac:dyDescent="0.25">
      <c r="B14" s="154">
        <v>44593</v>
      </c>
      <c r="C14" s="60">
        <v>1.1969000000000003</v>
      </c>
      <c r="D14" s="33"/>
      <c r="E14" s="34"/>
      <c r="F14" s="34"/>
      <c r="G14" s="34"/>
      <c r="H14" s="36">
        <f>IF($H$2=Таблица1[[#Headers],[Товары и услуги]],VLOOKUP(O14,$B$4:$C$39,2,TRUE()),1)</f>
        <v>1.0377000000000001</v>
      </c>
      <c r="I14" s="35">
        <f t="shared" si="0"/>
        <v>0</v>
      </c>
      <c r="J14" s="35">
        <f t="shared" si="1"/>
        <v>0</v>
      </c>
      <c r="K14" s="35">
        <f t="shared" si="2"/>
        <v>0</v>
      </c>
      <c r="L14" s="37">
        <v>1</v>
      </c>
      <c r="M14" s="38">
        <f t="shared" si="3"/>
        <v>0</v>
      </c>
      <c r="N14" s="39"/>
      <c r="O14" s="40">
        <v>45231</v>
      </c>
    </row>
    <row r="15" spans="2:15" ht="15.75" x14ac:dyDescent="0.25">
      <c r="B15" s="155">
        <v>44621</v>
      </c>
      <c r="C15" s="62">
        <v>1.1852000000000005</v>
      </c>
      <c r="D15" s="33"/>
      <c r="E15" s="34"/>
      <c r="F15" s="34"/>
      <c r="G15" s="34"/>
      <c r="H15" s="36">
        <f>IF($H$2=Таблица1[[#Headers],[Товары и услуги]],VLOOKUP(O15,$B$4:$C$39,2,TRUE()),1)</f>
        <v>1.0377000000000001</v>
      </c>
      <c r="I15" s="35">
        <f t="shared" si="0"/>
        <v>0</v>
      </c>
      <c r="J15" s="35">
        <f t="shared" si="1"/>
        <v>0</v>
      </c>
      <c r="K15" s="35">
        <f t="shared" si="2"/>
        <v>0</v>
      </c>
      <c r="L15" s="37">
        <v>1</v>
      </c>
      <c r="M15" s="38">
        <f t="shared" si="3"/>
        <v>0</v>
      </c>
      <c r="N15" s="39"/>
      <c r="O15" s="40">
        <v>45231</v>
      </c>
    </row>
    <row r="16" spans="2:15" ht="15.75" x14ac:dyDescent="0.25">
      <c r="B16" s="154">
        <v>44652</v>
      </c>
      <c r="C16" s="60">
        <v>1.1091000000000004</v>
      </c>
      <c r="D16" s="33"/>
      <c r="E16" s="34"/>
      <c r="F16" s="34"/>
      <c r="G16" s="34"/>
      <c r="H16" s="36">
        <f>IF($H$2=Таблица1[[#Headers],[Товары и услуги]],VLOOKUP(O16,$B$4:$C$39,2,TRUE()),1)</f>
        <v>1.0377000000000001</v>
      </c>
      <c r="I16" s="35">
        <f t="shared" si="0"/>
        <v>0</v>
      </c>
      <c r="J16" s="35">
        <f t="shared" si="1"/>
        <v>0</v>
      </c>
      <c r="K16" s="35">
        <f t="shared" si="2"/>
        <v>0</v>
      </c>
      <c r="L16" s="37">
        <v>1</v>
      </c>
      <c r="M16" s="38">
        <f t="shared" si="3"/>
        <v>0</v>
      </c>
      <c r="N16" s="39"/>
      <c r="O16" s="40">
        <v>45231</v>
      </c>
    </row>
    <row r="17" spans="2:15" ht="15.75" x14ac:dyDescent="0.25">
      <c r="B17" s="155">
        <v>44682</v>
      </c>
      <c r="C17" s="62">
        <v>1.0935000000000004</v>
      </c>
      <c r="D17" s="33"/>
      <c r="E17" s="34"/>
      <c r="F17" s="34"/>
      <c r="G17" s="34"/>
      <c r="H17" s="36">
        <f>IF($H$2=Таблица1[[#Headers],[Товары и услуги]],VLOOKUP(O17,$B$4:$C$39,2,TRUE()),1)</f>
        <v>1.0377000000000001</v>
      </c>
      <c r="I17" s="35">
        <f t="shared" si="0"/>
        <v>0</v>
      </c>
      <c r="J17" s="35">
        <f t="shared" si="1"/>
        <v>0</v>
      </c>
      <c r="K17" s="35">
        <f t="shared" si="2"/>
        <v>0</v>
      </c>
      <c r="L17" s="37">
        <v>1</v>
      </c>
      <c r="M17" s="38">
        <f t="shared" si="3"/>
        <v>0</v>
      </c>
      <c r="N17" s="39"/>
      <c r="O17" s="40">
        <v>45231</v>
      </c>
    </row>
    <row r="18" spans="2:15" ht="15.75" x14ac:dyDescent="0.25">
      <c r="B18" s="154">
        <v>44713</v>
      </c>
      <c r="C18" s="60">
        <v>1.0923000000000003</v>
      </c>
      <c r="D18" s="33"/>
      <c r="E18" s="34"/>
      <c r="F18" s="34"/>
      <c r="G18" s="34"/>
      <c r="H18" s="36">
        <f>IF($H$2=Таблица1[[#Headers],[Товары и услуги]],VLOOKUP(O18,$B$4:$C$39,2,TRUE()),1)</f>
        <v>1.0377000000000001</v>
      </c>
      <c r="I18" s="35">
        <f t="shared" si="0"/>
        <v>0</v>
      </c>
      <c r="J18" s="35">
        <f t="shared" si="1"/>
        <v>0</v>
      </c>
      <c r="K18" s="35">
        <f t="shared" si="2"/>
        <v>0</v>
      </c>
      <c r="L18" s="37">
        <v>1</v>
      </c>
      <c r="M18" s="38">
        <f t="shared" si="3"/>
        <v>0</v>
      </c>
      <c r="N18" s="39"/>
      <c r="O18" s="40">
        <v>45231</v>
      </c>
    </row>
    <row r="19" spans="2:15" ht="15.75" x14ac:dyDescent="0.25">
      <c r="B19" s="155">
        <v>44743</v>
      </c>
      <c r="C19" s="62">
        <v>1.0958000000000003</v>
      </c>
      <c r="D19" s="33"/>
      <c r="E19" s="34"/>
      <c r="F19" s="34"/>
      <c r="G19" s="34"/>
      <c r="H19" s="36">
        <f>IF($H$2=Таблица1[[#Headers],[Товары и услуги]],VLOOKUP(O19,$B$4:$C$39,2,TRUE()),1)</f>
        <v>1.0377000000000001</v>
      </c>
      <c r="I19" s="35">
        <f t="shared" si="0"/>
        <v>0</v>
      </c>
      <c r="J19" s="35">
        <f t="shared" si="1"/>
        <v>0</v>
      </c>
      <c r="K19" s="35">
        <f t="shared" si="2"/>
        <v>0</v>
      </c>
      <c r="L19" s="37">
        <v>1</v>
      </c>
      <c r="M19" s="38">
        <f t="shared" si="3"/>
        <v>0</v>
      </c>
      <c r="N19" s="39"/>
      <c r="O19" s="40">
        <v>45231</v>
      </c>
    </row>
    <row r="20" spans="2:15" ht="15.75" x14ac:dyDescent="0.25">
      <c r="B20" s="154">
        <v>44774</v>
      </c>
      <c r="C20" s="60">
        <v>1.0997000000000003</v>
      </c>
      <c r="D20" s="33"/>
      <c r="E20" s="34"/>
      <c r="F20" s="34"/>
      <c r="G20" s="34"/>
      <c r="H20" s="36">
        <f>IF($H$2=Таблица1[[#Headers],[Товары и услуги]],VLOOKUP(O20,$B$4:$C$39,2,TRUE()),1)</f>
        <v>1.0377000000000001</v>
      </c>
      <c r="I20" s="35">
        <f t="shared" si="0"/>
        <v>0</v>
      </c>
      <c r="J20" s="35">
        <f t="shared" si="1"/>
        <v>0</v>
      </c>
      <c r="K20" s="35">
        <f t="shared" si="2"/>
        <v>0</v>
      </c>
      <c r="L20" s="37">
        <v>1</v>
      </c>
      <c r="M20" s="38">
        <f t="shared" si="3"/>
        <v>0</v>
      </c>
      <c r="N20" s="39"/>
      <c r="O20" s="40">
        <v>45231</v>
      </c>
    </row>
    <row r="21" spans="2:15" ht="15.75" x14ac:dyDescent="0.25">
      <c r="B21" s="155">
        <v>44805</v>
      </c>
      <c r="C21" s="62">
        <v>1.1049000000000002</v>
      </c>
      <c r="D21" s="33"/>
      <c r="E21" s="34"/>
      <c r="F21" s="34"/>
      <c r="G21" s="34"/>
      <c r="H21" s="36">
        <f>IF($H$2=Таблица1[[#Headers],[Товары и услуги]],VLOOKUP(O21,$B$4:$C$39,2,TRUE()),1)</f>
        <v>1.0266000000000002</v>
      </c>
      <c r="I21" s="35">
        <f t="shared" si="0"/>
        <v>0</v>
      </c>
      <c r="J21" s="35">
        <f t="shared" si="1"/>
        <v>0</v>
      </c>
      <c r="K21" s="35">
        <f t="shared" si="2"/>
        <v>0</v>
      </c>
      <c r="L21" s="37">
        <v>1</v>
      </c>
      <c r="M21" s="38">
        <f t="shared" si="3"/>
        <v>0</v>
      </c>
      <c r="N21" s="39"/>
      <c r="O21" s="40">
        <v>45261</v>
      </c>
    </row>
    <row r="22" spans="2:15" ht="15.75" x14ac:dyDescent="0.25">
      <c r="B22" s="154">
        <v>44835</v>
      </c>
      <c r="C22" s="60">
        <v>1.1044000000000003</v>
      </c>
      <c r="D22" s="33"/>
      <c r="E22" s="34"/>
      <c r="F22" s="34"/>
      <c r="G22" s="34"/>
      <c r="H22" s="36">
        <f>IF($H$2=Таблица1[[#Headers],[Товары и услуги]],VLOOKUP(O22,$B$4:$C$39,2,TRUE()),1)</f>
        <v>1.0193000000000001</v>
      </c>
      <c r="I22" s="35">
        <f t="shared" si="0"/>
        <v>0</v>
      </c>
      <c r="J22" s="35">
        <f t="shared" si="1"/>
        <v>0</v>
      </c>
      <c r="K22" s="35">
        <f t="shared" si="2"/>
        <v>0</v>
      </c>
      <c r="L22" s="37">
        <v>1</v>
      </c>
      <c r="M22" s="38">
        <f t="shared" si="3"/>
        <v>0</v>
      </c>
      <c r="N22" s="39"/>
      <c r="O22" s="40">
        <v>45292</v>
      </c>
    </row>
    <row r="23" spans="2:15" ht="15.75" x14ac:dyDescent="0.25">
      <c r="B23" s="155">
        <v>44866</v>
      </c>
      <c r="C23" s="62">
        <v>1.1026000000000002</v>
      </c>
      <c r="D23" s="33"/>
      <c r="E23" s="34"/>
      <c r="F23" s="34"/>
      <c r="G23" s="34"/>
      <c r="H23" s="36">
        <f>IF($H$2=Таблица1[[#Headers],[Товары и услуги]],VLOOKUP(O23,$B$4:$C$39,2,TRUE()),1)</f>
        <v>1.0107000000000002</v>
      </c>
      <c r="I23" s="35">
        <f t="shared" si="0"/>
        <v>0</v>
      </c>
      <c r="J23" s="35">
        <f t="shared" si="1"/>
        <v>0</v>
      </c>
      <c r="K23" s="35">
        <f t="shared" si="2"/>
        <v>0</v>
      </c>
      <c r="L23" s="37">
        <v>1</v>
      </c>
      <c r="M23" s="38">
        <f t="shared" si="3"/>
        <v>0</v>
      </c>
      <c r="N23" s="39"/>
      <c r="O23" s="40">
        <v>45323</v>
      </c>
    </row>
    <row r="24" spans="2:15" ht="15.75" x14ac:dyDescent="0.25">
      <c r="B24" s="154">
        <v>44896</v>
      </c>
      <c r="C24" s="60">
        <v>1.0989000000000002</v>
      </c>
      <c r="D24" s="33"/>
      <c r="E24" s="34"/>
      <c r="F24" s="34"/>
      <c r="G24" s="34"/>
      <c r="H24" s="36">
        <f>IF($H$2=Таблица1[[#Headers],[Товары и услуги]],VLOOKUP(O24,$B$4:$C$39,2,TRUE()),1)</f>
        <v>1.0039</v>
      </c>
      <c r="I24" s="35">
        <f t="shared" si="0"/>
        <v>0</v>
      </c>
      <c r="J24" s="35">
        <f t="shared" si="1"/>
        <v>0</v>
      </c>
      <c r="K24" s="35">
        <f t="shared" si="2"/>
        <v>0</v>
      </c>
      <c r="L24" s="37">
        <v>1</v>
      </c>
      <c r="M24" s="38">
        <f t="shared" si="3"/>
        <v>0</v>
      </c>
      <c r="N24" s="39"/>
      <c r="O24" s="40">
        <v>45352</v>
      </c>
    </row>
    <row r="25" spans="2:15" ht="15.75" x14ac:dyDescent="0.25">
      <c r="B25" s="155">
        <v>44927</v>
      </c>
      <c r="C25" s="62">
        <v>1.0911000000000002</v>
      </c>
      <c r="D25" s="33"/>
      <c r="E25" s="34"/>
      <c r="F25" s="34"/>
      <c r="G25" s="34"/>
      <c r="H25" s="36">
        <f>IF($H$2=Таблица1[[#Headers],[Товары и услуги]],VLOOKUP(O25,$B$4:$C$39,2,TRUE()),1)</f>
        <v>1.0039</v>
      </c>
      <c r="I25" s="35">
        <f t="shared" si="0"/>
        <v>0</v>
      </c>
      <c r="J25" s="35">
        <f t="shared" si="1"/>
        <v>0</v>
      </c>
      <c r="K25" s="35">
        <f t="shared" si="2"/>
        <v>0</v>
      </c>
      <c r="L25" s="37">
        <v>1</v>
      </c>
      <c r="M25" s="38">
        <f t="shared" si="3"/>
        <v>0</v>
      </c>
      <c r="N25" s="39"/>
      <c r="O25" s="40">
        <v>45383</v>
      </c>
    </row>
    <row r="26" spans="2:15" ht="15.75" x14ac:dyDescent="0.25">
      <c r="B26" s="154">
        <v>44958</v>
      </c>
      <c r="C26" s="60">
        <v>1.0827</v>
      </c>
      <c r="D26" s="33"/>
      <c r="E26" s="34"/>
      <c r="F26" s="34"/>
      <c r="G26" s="34"/>
      <c r="H26" s="36">
        <f>IF($H$2=Таблица1[[#Headers],[Товары и услуги]],VLOOKUP(O26,$B$4:$C$39,2,TRUE()),1)</f>
        <v>1.0039</v>
      </c>
      <c r="I26" s="35">
        <f t="shared" si="0"/>
        <v>0</v>
      </c>
      <c r="J26" s="35">
        <f t="shared" si="1"/>
        <v>0</v>
      </c>
      <c r="K26" s="35">
        <f t="shared" si="2"/>
        <v>0</v>
      </c>
      <c r="L26" s="37">
        <v>1</v>
      </c>
      <c r="M26" s="38">
        <f t="shared" si="3"/>
        <v>0</v>
      </c>
      <c r="N26" s="39"/>
      <c r="O26" s="40">
        <v>45413</v>
      </c>
    </row>
    <row r="27" spans="2:15" ht="15.75" x14ac:dyDescent="0.25">
      <c r="B27" s="155">
        <v>44986</v>
      </c>
      <c r="C27" s="62">
        <v>1.0781000000000001</v>
      </c>
      <c r="D27" s="33"/>
      <c r="E27" s="34"/>
      <c r="F27" s="34"/>
      <c r="G27" s="34"/>
      <c r="H27" s="36">
        <f>IF($H$2=Таблица1[[#Headers],[Товары и услуги]],VLOOKUP(O27,$B$4:$C$39,2,TRUE()),1)</f>
        <v>1.2666000000000002</v>
      </c>
      <c r="I27" s="35">
        <f t="shared" si="0"/>
        <v>0</v>
      </c>
      <c r="J27" s="35">
        <f t="shared" si="1"/>
        <v>0</v>
      </c>
      <c r="K27" s="35">
        <f t="shared" si="2"/>
        <v>0</v>
      </c>
      <c r="L27" s="37">
        <v>1</v>
      </c>
      <c r="M27" s="38">
        <f t="shared" si="3"/>
        <v>0</v>
      </c>
      <c r="N27" s="39"/>
      <c r="O27" s="40">
        <v>44287</v>
      </c>
    </row>
    <row r="28" spans="2:15" ht="15.75" x14ac:dyDescent="0.25">
      <c r="B28" s="154">
        <v>45017</v>
      </c>
      <c r="C28" s="60">
        <v>1.0744</v>
      </c>
      <c r="D28" s="33"/>
      <c r="E28" s="34"/>
      <c r="F28" s="34"/>
      <c r="G28" s="34"/>
      <c r="H28" s="36">
        <f>IF($H$2=Таблица1[[#Headers],[Товары и услуги]],VLOOKUP(O28,$B$4:$C$39,2,TRUE()),1)</f>
        <v>1.2608000000000001</v>
      </c>
      <c r="I28" s="35">
        <f t="shared" si="0"/>
        <v>0</v>
      </c>
      <c r="J28" s="35">
        <f t="shared" si="1"/>
        <v>0</v>
      </c>
      <c r="K28" s="35">
        <f t="shared" si="2"/>
        <v>0</v>
      </c>
      <c r="L28" s="37">
        <v>1</v>
      </c>
      <c r="M28" s="38">
        <f t="shared" si="3"/>
        <v>0</v>
      </c>
      <c r="N28" s="39"/>
      <c r="O28" s="40">
        <v>44317</v>
      </c>
    </row>
    <row r="29" spans="2:15" ht="15.75" x14ac:dyDescent="0.25">
      <c r="B29" s="155">
        <v>45047</v>
      </c>
      <c r="C29" s="62">
        <v>1.0706000000000002</v>
      </c>
      <c r="D29" s="33"/>
      <c r="E29" s="34"/>
      <c r="F29" s="34"/>
      <c r="G29" s="34"/>
      <c r="H29" s="36">
        <f>IF($H$2=Таблица1[[#Headers],[Товары и услуги]],VLOOKUP(O29,$B$4:$C$39,2,TRUE()),1)</f>
        <v>1.2534000000000001</v>
      </c>
      <c r="I29" s="35">
        <f t="shared" si="0"/>
        <v>0</v>
      </c>
      <c r="J29" s="35">
        <f t="shared" si="1"/>
        <v>0</v>
      </c>
      <c r="K29" s="35">
        <f t="shared" si="2"/>
        <v>0</v>
      </c>
      <c r="L29" s="37">
        <v>1</v>
      </c>
      <c r="M29" s="38">
        <f t="shared" si="3"/>
        <v>0</v>
      </c>
      <c r="N29" s="39"/>
      <c r="O29" s="40">
        <v>44348</v>
      </c>
    </row>
    <row r="30" spans="2:15" ht="15.75" x14ac:dyDescent="0.25">
      <c r="B30" s="154">
        <v>45078</v>
      </c>
      <c r="C30" s="60">
        <v>1.0675000000000001</v>
      </c>
      <c r="D30" s="33"/>
      <c r="E30" s="34"/>
      <c r="F30" s="34"/>
      <c r="G30" s="34"/>
      <c r="H30" s="36">
        <f>IF($H$2=Таблица1[[#Headers],[Товары и услуги]],VLOOKUP(O30,$B$4:$C$39,2,TRUE()),1)</f>
        <v>1.2465000000000002</v>
      </c>
      <c r="I30" s="35">
        <f t="shared" si="0"/>
        <v>0</v>
      </c>
      <c r="J30" s="35">
        <f t="shared" si="1"/>
        <v>0</v>
      </c>
      <c r="K30" s="35">
        <f t="shared" si="2"/>
        <v>0</v>
      </c>
      <c r="L30" s="37">
        <v>1</v>
      </c>
      <c r="M30" s="38">
        <f t="shared" si="3"/>
        <v>0</v>
      </c>
      <c r="N30" s="39"/>
      <c r="O30" s="40">
        <v>44378</v>
      </c>
    </row>
    <row r="31" spans="2:15" ht="15.75" x14ac:dyDescent="0.25">
      <c r="B31" s="155">
        <v>45108</v>
      </c>
      <c r="C31" s="62">
        <v>1.0638000000000001</v>
      </c>
      <c r="D31" s="33"/>
      <c r="E31" s="34"/>
      <c r="F31" s="34"/>
      <c r="G31" s="34"/>
      <c r="H31" s="36">
        <f>IF($H$2=Таблица1[[#Headers],[Товары и услуги]],VLOOKUP(O31,$B$4:$C$39,2,TRUE()),1)</f>
        <v>1.2434000000000003</v>
      </c>
      <c r="I31" s="35">
        <f t="shared" si="0"/>
        <v>0</v>
      </c>
      <c r="J31" s="35">
        <f t="shared" si="1"/>
        <v>0</v>
      </c>
      <c r="K31" s="35">
        <f t="shared" si="2"/>
        <v>0</v>
      </c>
      <c r="L31" s="37">
        <v>1</v>
      </c>
      <c r="M31" s="38">
        <f t="shared" si="3"/>
        <v>0</v>
      </c>
      <c r="N31" s="39"/>
      <c r="O31" s="40">
        <v>44409</v>
      </c>
    </row>
    <row r="32" spans="2:15" ht="15.75" x14ac:dyDescent="0.25">
      <c r="B32" s="154">
        <v>45139</v>
      </c>
      <c r="C32" s="60">
        <v>1.0575000000000001</v>
      </c>
      <c r="D32" s="33"/>
      <c r="E32" s="34"/>
      <c r="F32" s="34"/>
      <c r="G32" s="34"/>
      <c r="H32" s="36">
        <f>IF($H$2=Таблица1[[#Headers],[Товары и услуги]],VLOOKUP(O32,$B$4:$C$39,2,TRUE()),1)</f>
        <v>1.2417000000000002</v>
      </c>
      <c r="I32" s="35">
        <f t="shared" si="0"/>
        <v>0</v>
      </c>
      <c r="J32" s="35">
        <f t="shared" si="1"/>
        <v>0</v>
      </c>
      <c r="K32" s="35">
        <f t="shared" si="2"/>
        <v>0</v>
      </c>
      <c r="L32" s="37">
        <v>1</v>
      </c>
      <c r="M32" s="38">
        <f t="shared" si="3"/>
        <v>0</v>
      </c>
      <c r="N32" s="39"/>
      <c r="O32" s="40">
        <v>44440</v>
      </c>
    </row>
    <row r="33" spans="2:15" ht="15.75" x14ac:dyDescent="0.25">
      <c r="B33" s="155">
        <v>45170</v>
      </c>
      <c r="C33" s="62">
        <v>1.0547000000000002</v>
      </c>
      <c r="D33" s="33"/>
      <c r="E33" s="34"/>
      <c r="F33" s="34"/>
      <c r="G33" s="34"/>
      <c r="H33" s="36">
        <f>IF($H$2=Таблица1[[#Headers],[Товары и услуги]],VLOOKUP(O33,$B$4:$C$39,2,TRUE()),1)</f>
        <v>1.2357000000000002</v>
      </c>
      <c r="I33" s="35">
        <f t="shared" si="0"/>
        <v>0</v>
      </c>
      <c r="J33" s="35">
        <f t="shared" si="1"/>
        <v>0</v>
      </c>
      <c r="K33" s="35">
        <f t="shared" si="2"/>
        <v>0</v>
      </c>
      <c r="L33" s="37">
        <v>1</v>
      </c>
      <c r="M33" s="38">
        <f t="shared" si="3"/>
        <v>0</v>
      </c>
      <c r="N33" s="39"/>
      <c r="O33" s="40">
        <v>44470</v>
      </c>
    </row>
    <row r="34" spans="2:15" ht="15.75" x14ac:dyDescent="0.25">
      <c r="B34" s="154">
        <v>45200</v>
      </c>
      <c r="C34" s="60">
        <v>1.046</v>
      </c>
      <c r="D34" s="33"/>
      <c r="E34" s="34"/>
      <c r="F34" s="34"/>
      <c r="G34" s="34"/>
      <c r="H34" s="36">
        <f>IF($H$2=Таблица1[[#Headers],[Товары и услуги]],VLOOKUP(O34,$B$4:$C$39,2,TRUE()),1)</f>
        <v>1.2246000000000001</v>
      </c>
      <c r="I34" s="35">
        <f t="shared" si="0"/>
        <v>0</v>
      </c>
      <c r="J34" s="35">
        <f t="shared" si="1"/>
        <v>0</v>
      </c>
      <c r="K34" s="35">
        <f t="shared" si="2"/>
        <v>0</v>
      </c>
      <c r="L34" s="37">
        <v>1</v>
      </c>
      <c r="M34" s="38">
        <f t="shared" si="3"/>
        <v>0</v>
      </c>
      <c r="N34" s="39"/>
      <c r="O34" s="40">
        <v>44501</v>
      </c>
    </row>
    <row r="35" spans="2:15" ht="15.75" x14ac:dyDescent="0.25">
      <c r="B35" s="155">
        <v>45231</v>
      </c>
      <c r="C35" s="62">
        <v>1.0377000000000001</v>
      </c>
      <c r="D35" s="33"/>
      <c r="E35" s="34"/>
      <c r="F35" s="34"/>
      <c r="G35" s="34"/>
      <c r="H35" s="36">
        <f>IF($H$2=Таблица1[[#Headers],[Товары и услуги]],VLOOKUP(O35,$B$4:$C$39,2,TRUE()),1)</f>
        <v>1.2150000000000003</v>
      </c>
      <c r="I35" s="35">
        <f t="shared" si="0"/>
        <v>0</v>
      </c>
      <c r="J35" s="35">
        <f t="shared" si="1"/>
        <v>0</v>
      </c>
      <c r="K35" s="35">
        <f t="shared" si="2"/>
        <v>0</v>
      </c>
      <c r="L35" s="37">
        <v>1</v>
      </c>
      <c r="M35" s="38">
        <f t="shared" si="3"/>
        <v>0</v>
      </c>
      <c r="N35" s="39"/>
      <c r="O35" s="40">
        <v>44531</v>
      </c>
    </row>
    <row r="36" spans="2:15" ht="15.75" x14ac:dyDescent="0.25">
      <c r="B36" s="154">
        <v>45261</v>
      </c>
      <c r="C36" s="60">
        <v>1.0266000000000002</v>
      </c>
      <c r="E36" s="34"/>
      <c r="F36" s="34"/>
      <c r="G36" s="34"/>
      <c r="H36" s="36">
        <f>IF($H$2=Таблица1[[#Headers],[Товары и услуги]],VLOOKUP(O36,$B$4:$C$39,2,TRUE()),1)</f>
        <v>1.2068000000000003</v>
      </c>
      <c r="I36" s="35">
        <f t="shared" si="0"/>
        <v>0</v>
      </c>
      <c r="J36" s="35">
        <f t="shared" si="1"/>
        <v>0</v>
      </c>
      <c r="K36" s="35">
        <f t="shared" si="2"/>
        <v>0</v>
      </c>
      <c r="L36" s="37">
        <v>1</v>
      </c>
      <c r="M36" s="38">
        <f t="shared" si="3"/>
        <v>0</v>
      </c>
      <c r="N36" s="39"/>
      <c r="O36" s="40">
        <v>44562</v>
      </c>
    </row>
    <row r="37" spans="2:15" ht="15.75" x14ac:dyDescent="0.25">
      <c r="B37" s="155">
        <v>45292</v>
      </c>
      <c r="C37" s="62">
        <v>1.0193000000000001</v>
      </c>
      <c r="E37" s="34"/>
      <c r="F37" s="34"/>
      <c r="G37" s="34"/>
      <c r="H37" s="36">
        <f>IF($H$2=Таблица1[[#Headers],[Товары и услуги]],VLOOKUP(O37,$B$4:$C$39,2,TRUE()),1)</f>
        <v>1.1969000000000003</v>
      </c>
      <c r="I37" s="35">
        <f t="shared" si="0"/>
        <v>0</v>
      </c>
      <c r="J37" s="35">
        <f t="shared" si="1"/>
        <v>0</v>
      </c>
      <c r="K37" s="35">
        <f t="shared" si="2"/>
        <v>0</v>
      </c>
      <c r="L37" s="37">
        <v>1</v>
      </c>
      <c r="M37" s="38">
        <f t="shared" si="3"/>
        <v>0</v>
      </c>
      <c r="N37" s="39"/>
      <c r="O37" s="40">
        <v>44593</v>
      </c>
    </row>
    <row r="38" spans="2:15" ht="15.75" x14ac:dyDescent="0.25">
      <c r="B38" s="154">
        <v>45323</v>
      </c>
      <c r="C38" s="60">
        <v>1.0107000000000002</v>
      </c>
      <c r="E38" s="34"/>
      <c r="F38" s="34"/>
      <c r="G38" s="34"/>
      <c r="H38" s="36">
        <f>IF($H$2=Таблица1[[#Headers],[Товары и услуги]],VLOOKUP(O38,$B$4:$C$39,2,TRUE()),1)</f>
        <v>1.1852000000000005</v>
      </c>
      <c r="I38" s="35">
        <f t="shared" si="0"/>
        <v>0</v>
      </c>
      <c r="J38" s="35">
        <f t="shared" si="1"/>
        <v>0</v>
      </c>
      <c r="K38" s="35">
        <f t="shared" si="2"/>
        <v>0</v>
      </c>
      <c r="L38" s="37">
        <v>1</v>
      </c>
      <c r="M38" s="38">
        <f t="shared" si="3"/>
        <v>0</v>
      </c>
      <c r="N38" s="39"/>
      <c r="O38" s="40">
        <v>44621</v>
      </c>
    </row>
    <row r="39" spans="2:15" ht="15.75" x14ac:dyDescent="0.25">
      <c r="B39" s="155">
        <v>45352</v>
      </c>
      <c r="C39" s="62">
        <v>1.0039</v>
      </c>
      <c r="E39" s="34"/>
      <c r="F39" s="34"/>
      <c r="G39" s="34"/>
      <c r="H39" s="36">
        <f>IF($H$2=Таблица1[[#Headers],[Товары и услуги]],VLOOKUP(O39,$B$4:$C$39,2,TRUE()),1)</f>
        <v>1.1091000000000004</v>
      </c>
      <c r="I39" s="35">
        <f t="shared" ref="I39:I70" si="4">ROUND(G39*H39,2)</f>
        <v>0</v>
      </c>
      <c r="J39" s="35">
        <f t="shared" ref="J39:J70" si="5">I39-G39</f>
        <v>0</v>
      </c>
      <c r="K39" s="35">
        <f t="shared" ref="K39:K70" si="6">ROUND(G39*L39,2)-G39</f>
        <v>0</v>
      </c>
      <c r="L39" s="37">
        <v>1</v>
      </c>
      <c r="M39" s="38">
        <f t="shared" ref="M39:M70" si="7">G39+J39+K39</f>
        <v>0</v>
      </c>
      <c r="N39" s="39"/>
      <c r="O39" s="40">
        <v>44652</v>
      </c>
    </row>
    <row r="40" spans="2:15" ht="15.75" x14ac:dyDescent="0.25">
      <c r="B40" s="80"/>
      <c r="C40" s="31"/>
      <c r="E40" s="34"/>
      <c r="F40" s="34"/>
      <c r="G40" s="34"/>
      <c r="H40" s="36">
        <f>IF($H$2=Таблица1[[#Headers],[Товары и услуги]],VLOOKUP(O40,$B$4:$C$39,2,TRUE()),1)</f>
        <v>1.0935000000000004</v>
      </c>
      <c r="I40" s="35">
        <f t="shared" si="4"/>
        <v>0</v>
      </c>
      <c r="J40" s="35">
        <f t="shared" si="5"/>
        <v>0</v>
      </c>
      <c r="K40" s="35">
        <f t="shared" si="6"/>
        <v>0</v>
      </c>
      <c r="L40" s="37">
        <v>1</v>
      </c>
      <c r="M40" s="38">
        <f t="shared" si="7"/>
        <v>0</v>
      </c>
      <c r="N40" s="39"/>
      <c r="O40" s="40">
        <v>44682</v>
      </c>
    </row>
    <row r="41" spans="2:15" ht="15.75" x14ac:dyDescent="0.25">
      <c r="B41" s="81"/>
      <c r="C41" s="31"/>
      <c r="E41" s="34"/>
      <c r="F41" s="34"/>
      <c r="G41" s="34"/>
      <c r="H41" s="36">
        <f>IF($H$2=Таблица1[[#Headers],[Товары и услуги]],VLOOKUP(O41,$B$4:$C$39,2,TRUE()),1)</f>
        <v>1.0923000000000003</v>
      </c>
      <c r="I41" s="35">
        <f t="shared" si="4"/>
        <v>0</v>
      </c>
      <c r="J41" s="35">
        <f t="shared" si="5"/>
        <v>0</v>
      </c>
      <c r="K41" s="35">
        <f t="shared" si="6"/>
        <v>0</v>
      </c>
      <c r="L41" s="37">
        <v>1</v>
      </c>
      <c r="M41" s="38">
        <f t="shared" si="7"/>
        <v>0</v>
      </c>
      <c r="N41" s="39"/>
      <c r="O41" s="40">
        <v>44713</v>
      </c>
    </row>
    <row r="42" spans="2:15" x14ac:dyDescent="0.25">
      <c r="E42" s="34"/>
      <c r="F42" s="34"/>
      <c r="G42" s="34"/>
      <c r="H42" s="36">
        <f>IF($H$2=Таблица1[[#Headers],[Товары и услуги]],VLOOKUP(O42,$B$4:$C$39,2,TRUE()),1)</f>
        <v>1.0958000000000003</v>
      </c>
      <c r="I42" s="35">
        <f t="shared" si="4"/>
        <v>0</v>
      </c>
      <c r="J42" s="35">
        <f t="shared" si="5"/>
        <v>0</v>
      </c>
      <c r="K42" s="35">
        <f t="shared" si="6"/>
        <v>0</v>
      </c>
      <c r="L42" s="37">
        <v>1</v>
      </c>
      <c r="M42" s="38">
        <f t="shared" si="7"/>
        <v>0</v>
      </c>
      <c r="N42" s="39"/>
      <c r="O42" s="40">
        <v>44743</v>
      </c>
    </row>
    <row r="43" spans="2:15" x14ac:dyDescent="0.25">
      <c r="E43" s="34"/>
      <c r="F43" s="34"/>
      <c r="G43" s="34"/>
      <c r="H43" s="36">
        <f>IF($H$2=Таблица1[[#Headers],[Товары и услуги]],VLOOKUP(O43,$B$4:$C$39,2,TRUE()),1)</f>
        <v>1.0997000000000003</v>
      </c>
      <c r="I43" s="35">
        <f t="shared" si="4"/>
        <v>0</v>
      </c>
      <c r="J43" s="35">
        <f t="shared" si="5"/>
        <v>0</v>
      </c>
      <c r="K43" s="35">
        <f t="shared" si="6"/>
        <v>0</v>
      </c>
      <c r="L43" s="37">
        <v>1</v>
      </c>
      <c r="M43" s="38">
        <f t="shared" si="7"/>
        <v>0</v>
      </c>
      <c r="N43" s="39"/>
      <c r="O43" s="40">
        <v>44774</v>
      </c>
    </row>
    <row r="44" spans="2:15" x14ac:dyDescent="0.25">
      <c r="E44" s="34"/>
      <c r="F44" s="34"/>
      <c r="G44" s="34"/>
      <c r="H44" s="36">
        <f>IF($H$2=Таблица1[[#Headers],[Товары и услуги]],VLOOKUP(O44,$B$4:$C$39,2,TRUE()),1)</f>
        <v>1.1049000000000002</v>
      </c>
      <c r="I44" s="35">
        <f t="shared" si="4"/>
        <v>0</v>
      </c>
      <c r="J44" s="35">
        <f t="shared" si="5"/>
        <v>0</v>
      </c>
      <c r="K44" s="35">
        <f t="shared" si="6"/>
        <v>0</v>
      </c>
      <c r="L44" s="37">
        <v>1</v>
      </c>
      <c r="M44" s="38">
        <f t="shared" si="7"/>
        <v>0</v>
      </c>
      <c r="N44" s="39"/>
      <c r="O44" s="40">
        <v>44805</v>
      </c>
    </row>
    <row r="45" spans="2:15" x14ac:dyDescent="0.25">
      <c r="E45" s="34"/>
      <c r="F45" s="34"/>
      <c r="G45" s="34"/>
      <c r="H45" s="36">
        <f>IF($H$2=Таблица1[[#Headers],[Товары и услуги]],VLOOKUP(O45,$B$4:$C$39,2,TRUE()),1)</f>
        <v>1.1044000000000003</v>
      </c>
      <c r="I45" s="35">
        <f t="shared" si="4"/>
        <v>0</v>
      </c>
      <c r="J45" s="35">
        <f t="shared" si="5"/>
        <v>0</v>
      </c>
      <c r="K45" s="35">
        <f t="shared" si="6"/>
        <v>0</v>
      </c>
      <c r="L45" s="37">
        <v>1</v>
      </c>
      <c r="M45" s="38">
        <f t="shared" si="7"/>
        <v>0</v>
      </c>
      <c r="N45" s="39"/>
      <c r="O45" s="40">
        <v>44835</v>
      </c>
    </row>
    <row r="46" spans="2:15" x14ac:dyDescent="0.25">
      <c r="E46" s="34"/>
      <c r="F46" s="34"/>
      <c r="G46" s="34"/>
      <c r="H46" s="36">
        <f>IF($H$2=Таблица1[[#Headers],[Товары и услуги]],VLOOKUP(O46,$B$4:$C$39,2,TRUE()),1)</f>
        <v>1.1026000000000002</v>
      </c>
      <c r="I46" s="35">
        <f t="shared" si="4"/>
        <v>0</v>
      </c>
      <c r="J46" s="35">
        <f t="shared" si="5"/>
        <v>0</v>
      </c>
      <c r="K46" s="35">
        <f t="shared" si="6"/>
        <v>0</v>
      </c>
      <c r="L46" s="37">
        <v>1</v>
      </c>
      <c r="M46" s="38">
        <f t="shared" si="7"/>
        <v>0</v>
      </c>
      <c r="N46" s="39"/>
      <c r="O46" s="40">
        <v>44866</v>
      </c>
    </row>
    <row r="47" spans="2:15" x14ac:dyDescent="0.25">
      <c r="E47" s="34"/>
      <c r="F47" s="34"/>
      <c r="G47" s="34"/>
      <c r="H47" s="36">
        <f>IF($H$2=Таблица1[[#Headers],[Товары и услуги]],VLOOKUP(O47,$B$4:$C$39,2,TRUE()),1)</f>
        <v>1.0989000000000002</v>
      </c>
      <c r="I47" s="35">
        <f t="shared" si="4"/>
        <v>0</v>
      </c>
      <c r="J47" s="35">
        <f t="shared" si="5"/>
        <v>0</v>
      </c>
      <c r="K47" s="35">
        <f t="shared" si="6"/>
        <v>0</v>
      </c>
      <c r="L47" s="37">
        <v>1</v>
      </c>
      <c r="M47" s="38">
        <f t="shared" si="7"/>
        <v>0</v>
      </c>
      <c r="N47" s="39"/>
      <c r="O47" s="40">
        <v>44896</v>
      </c>
    </row>
    <row r="48" spans="2:15" x14ac:dyDescent="0.25">
      <c r="E48" s="34"/>
      <c r="F48" s="34"/>
      <c r="G48" s="34"/>
      <c r="H48" s="36">
        <f>IF($H$2=Таблица1[[#Headers],[Товары и услуги]],VLOOKUP(O48,$B$4:$C$39,2,TRUE()),1)</f>
        <v>1.0911000000000002</v>
      </c>
      <c r="I48" s="35">
        <f t="shared" si="4"/>
        <v>0</v>
      </c>
      <c r="J48" s="35">
        <f t="shared" si="5"/>
        <v>0</v>
      </c>
      <c r="K48" s="35">
        <f t="shared" si="6"/>
        <v>0</v>
      </c>
      <c r="L48" s="37">
        <v>1</v>
      </c>
      <c r="M48" s="38">
        <f t="shared" si="7"/>
        <v>0</v>
      </c>
      <c r="N48" s="39"/>
      <c r="O48" s="40">
        <v>44927</v>
      </c>
    </row>
    <row r="49" spans="5:15" x14ac:dyDescent="0.25">
      <c r="E49" s="34"/>
      <c r="F49" s="34"/>
      <c r="G49" s="34"/>
      <c r="H49" s="36">
        <f>IF($H$2=Таблица1[[#Headers],[Товары и услуги]],VLOOKUP(O49,$B$4:$C$39,2,TRUE()),1)</f>
        <v>1.0827</v>
      </c>
      <c r="I49" s="35">
        <f t="shared" si="4"/>
        <v>0</v>
      </c>
      <c r="J49" s="35">
        <f t="shared" si="5"/>
        <v>0</v>
      </c>
      <c r="K49" s="35">
        <f t="shared" si="6"/>
        <v>0</v>
      </c>
      <c r="L49" s="37">
        <v>1</v>
      </c>
      <c r="M49" s="38">
        <f t="shared" si="7"/>
        <v>0</v>
      </c>
      <c r="N49" s="39"/>
      <c r="O49" s="40">
        <v>44958</v>
      </c>
    </row>
    <row r="50" spans="5:15" x14ac:dyDescent="0.25">
      <c r="E50" s="34"/>
      <c r="F50" s="34"/>
      <c r="G50" s="34"/>
      <c r="H50" s="36">
        <f>IF($H$2=Таблица1[[#Headers],[Товары и услуги]],VLOOKUP(O50,$B$4:$C$39,2,TRUE()),1)</f>
        <v>1.0781000000000001</v>
      </c>
      <c r="I50" s="35">
        <f t="shared" si="4"/>
        <v>0</v>
      </c>
      <c r="J50" s="35">
        <f t="shared" si="5"/>
        <v>0</v>
      </c>
      <c r="K50" s="35">
        <f t="shared" si="6"/>
        <v>0</v>
      </c>
      <c r="L50" s="37">
        <v>1</v>
      </c>
      <c r="M50" s="38">
        <f t="shared" si="7"/>
        <v>0</v>
      </c>
      <c r="N50" s="39"/>
      <c r="O50" s="40">
        <v>44986</v>
      </c>
    </row>
    <row r="51" spans="5:15" x14ac:dyDescent="0.25">
      <c r="E51" s="34"/>
      <c r="F51" s="34"/>
      <c r="G51" s="34"/>
      <c r="H51" s="36">
        <f>IF($H$2=Таблица1[[#Headers],[Товары и услуги]],VLOOKUP(O51,$B$4:$C$39,2,TRUE()),1)</f>
        <v>1.0744</v>
      </c>
      <c r="I51" s="35">
        <f t="shared" si="4"/>
        <v>0</v>
      </c>
      <c r="J51" s="35">
        <f t="shared" si="5"/>
        <v>0</v>
      </c>
      <c r="K51" s="35">
        <f t="shared" si="6"/>
        <v>0</v>
      </c>
      <c r="L51" s="37">
        <v>1</v>
      </c>
      <c r="M51" s="38">
        <f t="shared" si="7"/>
        <v>0</v>
      </c>
      <c r="N51" s="39"/>
      <c r="O51" s="40">
        <v>45017</v>
      </c>
    </row>
    <row r="52" spans="5:15" x14ac:dyDescent="0.25">
      <c r="E52" s="34"/>
      <c r="F52" s="34"/>
      <c r="G52" s="34"/>
      <c r="H52" s="36">
        <f>IF($H$2=Таблица1[[#Headers],[Товары и услуги]],VLOOKUP(O52,$B$4:$C$39,2,TRUE()),1)</f>
        <v>1.0706000000000002</v>
      </c>
      <c r="I52" s="35">
        <f t="shared" si="4"/>
        <v>0</v>
      </c>
      <c r="J52" s="35">
        <f t="shared" si="5"/>
        <v>0</v>
      </c>
      <c r="K52" s="35">
        <f t="shared" si="6"/>
        <v>0</v>
      </c>
      <c r="L52" s="37">
        <v>1</v>
      </c>
      <c r="M52" s="38">
        <f t="shared" si="7"/>
        <v>0</v>
      </c>
      <c r="N52" s="39"/>
      <c r="O52" s="40">
        <v>45047</v>
      </c>
    </row>
    <row r="53" spans="5:15" x14ac:dyDescent="0.25">
      <c r="E53" s="34"/>
      <c r="F53" s="34"/>
      <c r="G53" s="34"/>
      <c r="H53" s="36">
        <f>IF($H$2=Таблица1[[#Headers],[Товары и услуги]],VLOOKUP(O53,$B$4:$C$39,2,TRUE()),1)</f>
        <v>1.0675000000000001</v>
      </c>
      <c r="I53" s="35">
        <f t="shared" si="4"/>
        <v>0</v>
      </c>
      <c r="J53" s="35">
        <f t="shared" si="5"/>
        <v>0</v>
      </c>
      <c r="K53" s="35">
        <f t="shared" si="6"/>
        <v>0</v>
      </c>
      <c r="L53" s="37">
        <v>1</v>
      </c>
      <c r="M53" s="38">
        <f t="shared" si="7"/>
        <v>0</v>
      </c>
      <c r="N53" s="39"/>
      <c r="O53" s="40">
        <v>45078</v>
      </c>
    </row>
    <row r="54" spans="5:15" x14ac:dyDescent="0.25">
      <c r="E54" s="34"/>
      <c r="F54" s="34"/>
      <c r="G54" s="34"/>
      <c r="H54" s="36">
        <f>IF($H$2=Таблица1[[#Headers],[Товары и услуги]],VLOOKUP(O54,$B$4:$C$39,2,TRUE()),1)</f>
        <v>1.0638000000000001</v>
      </c>
      <c r="I54" s="35">
        <f t="shared" si="4"/>
        <v>0</v>
      </c>
      <c r="J54" s="35">
        <f t="shared" si="5"/>
        <v>0</v>
      </c>
      <c r="K54" s="35">
        <f t="shared" si="6"/>
        <v>0</v>
      </c>
      <c r="L54" s="37">
        <v>1</v>
      </c>
      <c r="M54" s="38">
        <f t="shared" si="7"/>
        <v>0</v>
      </c>
      <c r="N54" s="39"/>
      <c r="O54" s="40">
        <v>45108</v>
      </c>
    </row>
    <row r="55" spans="5:15" x14ac:dyDescent="0.25">
      <c r="E55" s="34"/>
      <c r="F55" s="34"/>
      <c r="G55" s="34"/>
      <c r="H55" s="36">
        <f>IF($H$2=Таблица1[[#Headers],[Товары и услуги]],VLOOKUP(O55,$B$4:$C$39,2,TRUE()),1)</f>
        <v>1.0575000000000001</v>
      </c>
      <c r="I55" s="35">
        <f t="shared" si="4"/>
        <v>0</v>
      </c>
      <c r="J55" s="35">
        <f t="shared" si="5"/>
        <v>0</v>
      </c>
      <c r="K55" s="35">
        <f t="shared" si="6"/>
        <v>0</v>
      </c>
      <c r="L55" s="37">
        <v>1</v>
      </c>
      <c r="M55" s="38">
        <f t="shared" si="7"/>
        <v>0</v>
      </c>
      <c r="N55" s="39"/>
      <c r="O55" s="40">
        <v>45139</v>
      </c>
    </row>
    <row r="56" spans="5:15" x14ac:dyDescent="0.25">
      <c r="E56" s="34"/>
      <c r="F56" s="34"/>
      <c r="G56" s="34"/>
      <c r="H56" s="36">
        <f>IF($H$2=Таблица1[[#Headers],[Товары и услуги]],VLOOKUP(O56,$B$4:$C$39,2,TRUE()),1)</f>
        <v>1.0547000000000002</v>
      </c>
      <c r="I56" s="35">
        <f t="shared" si="4"/>
        <v>0</v>
      </c>
      <c r="J56" s="35">
        <f t="shared" si="5"/>
        <v>0</v>
      </c>
      <c r="K56" s="35">
        <f t="shared" si="6"/>
        <v>0</v>
      </c>
      <c r="L56" s="37">
        <v>1</v>
      </c>
      <c r="M56" s="38">
        <f t="shared" si="7"/>
        <v>0</v>
      </c>
      <c r="N56" s="39"/>
      <c r="O56" s="40">
        <v>45170</v>
      </c>
    </row>
    <row r="57" spans="5:15" x14ac:dyDescent="0.25">
      <c r="E57" s="34"/>
      <c r="F57" s="34"/>
      <c r="G57" s="34"/>
      <c r="H57" s="36">
        <f>IF($H$2=Таблица1[[#Headers],[Товары и услуги]],VLOOKUP(O57,$B$4:$C$39,2,TRUE()),1)</f>
        <v>1.046</v>
      </c>
      <c r="I57" s="35">
        <f t="shared" si="4"/>
        <v>0</v>
      </c>
      <c r="J57" s="35">
        <f t="shared" si="5"/>
        <v>0</v>
      </c>
      <c r="K57" s="35">
        <f t="shared" si="6"/>
        <v>0</v>
      </c>
      <c r="L57" s="37">
        <v>1</v>
      </c>
      <c r="M57" s="38">
        <f t="shared" si="7"/>
        <v>0</v>
      </c>
      <c r="N57" s="39"/>
      <c r="O57" s="40">
        <v>45200</v>
      </c>
    </row>
    <row r="58" spans="5:15" x14ac:dyDescent="0.25">
      <c r="E58" s="34"/>
      <c r="F58" s="34"/>
      <c r="G58" s="34"/>
      <c r="H58" s="36">
        <f>IF($H$2=Таблица1[[#Headers],[Товары и услуги]],VLOOKUP(O58,$B$4:$C$39,2,TRUE()),1)</f>
        <v>1.0377000000000001</v>
      </c>
      <c r="I58" s="35">
        <f t="shared" si="4"/>
        <v>0</v>
      </c>
      <c r="J58" s="35">
        <f t="shared" si="5"/>
        <v>0</v>
      </c>
      <c r="K58" s="35">
        <f t="shared" si="6"/>
        <v>0</v>
      </c>
      <c r="L58" s="37">
        <v>1</v>
      </c>
      <c r="M58" s="38">
        <f t="shared" si="7"/>
        <v>0</v>
      </c>
      <c r="N58" s="39"/>
      <c r="O58" s="40">
        <v>45231</v>
      </c>
    </row>
    <row r="59" spans="5:15" x14ac:dyDescent="0.25">
      <c r="E59" s="34"/>
      <c r="F59" s="34"/>
      <c r="G59" s="34"/>
      <c r="H59" s="36">
        <f>IF($H$2=Таблица1[[#Headers],[Товары и услуги]],VLOOKUP(O59,$B$4:$C$39,2,TRUE()),1)</f>
        <v>1.0266000000000002</v>
      </c>
      <c r="I59" s="35">
        <f t="shared" si="4"/>
        <v>0</v>
      </c>
      <c r="J59" s="35">
        <f t="shared" si="5"/>
        <v>0</v>
      </c>
      <c r="K59" s="35">
        <f t="shared" si="6"/>
        <v>0</v>
      </c>
      <c r="L59" s="37">
        <v>1</v>
      </c>
      <c r="M59" s="38">
        <f t="shared" si="7"/>
        <v>0</v>
      </c>
      <c r="N59" s="39"/>
      <c r="O59" s="40">
        <v>45261</v>
      </c>
    </row>
    <row r="60" spans="5:15" x14ac:dyDescent="0.25">
      <c r="E60" s="34"/>
      <c r="F60" s="34"/>
      <c r="G60" s="34"/>
      <c r="H60" s="36">
        <f>IF($H$2=Таблица1[[#Headers],[Товары и услуги]],VLOOKUP(O60,$B$4:$C$39,2,TRUE()),1)</f>
        <v>1.0193000000000001</v>
      </c>
      <c r="I60" s="35">
        <f t="shared" si="4"/>
        <v>0</v>
      </c>
      <c r="J60" s="35">
        <f t="shared" si="5"/>
        <v>0</v>
      </c>
      <c r="K60" s="35">
        <f t="shared" si="6"/>
        <v>0</v>
      </c>
      <c r="L60" s="37">
        <v>1</v>
      </c>
      <c r="M60" s="38">
        <f t="shared" si="7"/>
        <v>0</v>
      </c>
      <c r="N60" s="39"/>
      <c r="O60" s="40">
        <v>45292</v>
      </c>
    </row>
    <row r="61" spans="5:15" x14ac:dyDescent="0.25">
      <c r="E61" s="34"/>
      <c r="F61" s="34"/>
      <c r="G61" s="34"/>
      <c r="H61" s="36">
        <f>IF($H$2=Таблица1[[#Headers],[Товары и услуги]],VLOOKUP(O61,$B$4:$C$39,2,TRUE()),1)</f>
        <v>1.0107000000000002</v>
      </c>
      <c r="I61" s="35">
        <f t="shared" si="4"/>
        <v>0</v>
      </c>
      <c r="J61" s="35">
        <f t="shared" si="5"/>
        <v>0</v>
      </c>
      <c r="K61" s="35">
        <f t="shared" si="6"/>
        <v>0</v>
      </c>
      <c r="L61" s="37">
        <v>1</v>
      </c>
      <c r="M61" s="38">
        <f t="shared" si="7"/>
        <v>0</v>
      </c>
      <c r="N61" s="39"/>
      <c r="O61" s="40">
        <v>45323</v>
      </c>
    </row>
    <row r="62" spans="5:15" x14ac:dyDescent="0.25">
      <c r="E62" s="34"/>
      <c r="F62" s="34"/>
      <c r="G62" s="34"/>
      <c r="H62" s="36">
        <f>IF($H$2=Таблица1[[#Headers],[Товары и услуги]],VLOOKUP(O62,$B$4:$C$39,2,TRUE()),1)</f>
        <v>1.0039</v>
      </c>
      <c r="I62" s="35">
        <f t="shared" si="4"/>
        <v>0</v>
      </c>
      <c r="J62" s="35">
        <f t="shared" si="5"/>
        <v>0</v>
      </c>
      <c r="K62" s="35">
        <f t="shared" si="6"/>
        <v>0</v>
      </c>
      <c r="L62" s="37">
        <v>1</v>
      </c>
      <c r="M62" s="38">
        <f t="shared" si="7"/>
        <v>0</v>
      </c>
      <c r="N62" s="39"/>
      <c r="O62" s="40">
        <v>45352</v>
      </c>
    </row>
    <row r="63" spans="5:15" x14ac:dyDescent="0.25">
      <c r="E63" s="34"/>
      <c r="F63" s="34"/>
      <c r="G63" s="34"/>
      <c r="H63" s="36">
        <f>IF($H$2=Таблица1[[#Headers],[Товары и услуги]],VLOOKUP(O63,$B$4:$C$39,2,TRUE()),1)</f>
        <v>1.0039</v>
      </c>
      <c r="I63" s="35">
        <f t="shared" si="4"/>
        <v>0</v>
      </c>
      <c r="J63" s="35">
        <f t="shared" si="5"/>
        <v>0</v>
      </c>
      <c r="K63" s="35">
        <f t="shared" si="6"/>
        <v>0</v>
      </c>
      <c r="L63" s="37">
        <v>1</v>
      </c>
      <c r="M63" s="38">
        <f t="shared" si="7"/>
        <v>0</v>
      </c>
      <c r="N63" s="39"/>
      <c r="O63" s="40">
        <v>45383</v>
      </c>
    </row>
    <row r="64" spans="5:15" x14ac:dyDescent="0.25">
      <c r="E64" s="34"/>
      <c r="F64" s="34"/>
      <c r="G64" s="34"/>
      <c r="H64" s="36">
        <f>IF($H$2=Таблица1[[#Headers],[Товары и услуги]],VLOOKUP(O64,$B$4:$C$39,2,TRUE()),1)</f>
        <v>1.0039</v>
      </c>
      <c r="I64" s="35">
        <f t="shared" si="4"/>
        <v>0</v>
      </c>
      <c r="J64" s="35">
        <f t="shared" si="5"/>
        <v>0</v>
      </c>
      <c r="K64" s="35">
        <f t="shared" si="6"/>
        <v>0</v>
      </c>
      <c r="L64" s="37">
        <v>1</v>
      </c>
      <c r="M64" s="38">
        <f t="shared" si="7"/>
        <v>0</v>
      </c>
      <c r="N64" s="39"/>
      <c r="O64" s="40">
        <v>45413</v>
      </c>
    </row>
    <row r="65" spans="5:15" x14ac:dyDescent="0.25">
      <c r="E65" s="34"/>
      <c r="F65" s="34"/>
      <c r="G65" s="34"/>
      <c r="H65" s="36">
        <f>IF($H$2=Таблица1[[#Headers],[Товары и услуги]],VLOOKUP(O65,$B$4:$C$39,2,TRUE()),1)</f>
        <v>1.0039</v>
      </c>
      <c r="I65" s="35">
        <f t="shared" si="4"/>
        <v>0</v>
      </c>
      <c r="J65" s="35">
        <f t="shared" si="5"/>
        <v>0</v>
      </c>
      <c r="K65" s="35">
        <f t="shared" si="6"/>
        <v>0</v>
      </c>
      <c r="L65" s="37">
        <v>1</v>
      </c>
      <c r="M65" s="38">
        <f t="shared" si="7"/>
        <v>0</v>
      </c>
      <c r="N65" s="39"/>
      <c r="O65" s="40">
        <v>45444</v>
      </c>
    </row>
    <row r="66" spans="5:15" x14ac:dyDescent="0.25">
      <c r="E66" s="34"/>
      <c r="F66" s="34"/>
      <c r="G66" s="34"/>
      <c r="H66" s="36">
        <f>IF($H$2=Таблица1[[#Headers],[Товары и услуги]],VLOOKUP(O66,$B$4:$C$39,2,TRUE()),1)</f>
        <v>1.0039</v>
      </c>
      <c r="I66" s="35">
        <f t="shared" si="4"/>
        <v>0</v>
      </c>
      <c r="J66" s="35">
        <f t="shared" si="5"/>
        <v>0</v>
      </c>
      <c r="K66" s="35">
        <f t="shared" si="6"/>
        <v>0</v>
      </c>
      <c r="L66" s="37">
        <v>1</v>
      </c>
      <c r="M66" s="38">
        <f t="shared" si="7"/>
        <v>0</v>
      </c>
      <c r="N66" s="39"/>
      <c r="O66" s="40">
        <v>45474</v>
      </c>
    </row>
    <row r="67" spans="5:15" x14ac:dyDescent="0.25">
      <c r="E67" s="34"/>
      <c r="F67" s="34"/>
      <c r="G67" s="34"/>
      <c r="H67" s="36">
        <f>IF($H$2=Таблица1[[#Headers],[Товары и услуги]],VLOOKUP(O67,$B$4:$C$39,2,TRUE()),1)</f>
        <v>1.0039</v>
      </c>
      <c r="I67" s="35">
        <f t="shared" si="4"/>
        <v>0</v>
      </c>
      <c r="J67" s="35">
        <f t="shared" si="5"/>
        <v>0</v>
      </c>
      <c r="K67" s="35">
        <f t="shared" si="6"/>
        <v>0</v>
      </c>
      <c r="L67" s="37">
        <v>1</v>
      </c>
      <c r="M67" s="38">
        <f t="shared" si="7"/>
        <v>0</v>
      </c>
      <c r="N67" s="39"/>
      <c r="O67" s="40">
        <v>45505</v>
      </c>
    </row>
    <row r="68" spans="5:15" x14ac:dyDescent="0.25">
      <c r="E68" s="34"/>
      <c r="F68" s="34"/>
      <c r="G68" s="34"/>
      <c r="H68" s="36">
        <f>IF($H$2=Таблица1[[#Headers],[Товары и услуги]],VLOOKUP(O68,$B$4:$C$39,2,TRUE()),1)</f>
        <v>1.0039</v>
      </c>
      <c r="I68" s="35">
        <f t="shared" si="4"/>
        <v>0</v>
      </c>
      <c r="J68" s="35">
        <f t="shared" si="5"/>
        <v>0</v>
      </c>
      <c r="K68" s="35">
        <f t="shared" si="6"/>
        <v>0</v>
      </c>
      <c r="L68" s="37">
        <v>1</v>
      </c>
      <c r="M68" s="38">
        <f t="shared" si="7"/>
        <v>0</v>
      </c>
      <c r="N68" s="39"/>
      <c r="O68" s="40">
        <v>45536</v>
      </c>
    </row>
    <row r="69" spans="5:15" x14ac:dyDescent="0.25">
      <c r="E69" s="34"/>
      <c r="F69" s="34"/>
      <c r="G69" s="34"/>
      <c r="H69" s="36">
        <f>IF($H$2=Таблица1[[#Headers],[Товары и услуги]],VLOOKUP(O69,$B$4:$C$39,2,TRUE()),1)</f>
        <v>1.0039</v>
      </c>
      <c r="I69" s="35">
        <f t="shared" si="4"/>
        <v>0</v>
      </c>
      <c r="J69" s="35">
        <f t="shared" si="5"/>
        <v>0</v>
      </c>
      <c r="K69" s="35">
        <f t="shared" si="6"/>
        <v>0</v>
      </c>
      <c r="L69" s="37">
        <v>1</v>
      </c>
      <c r="M69" s="38">
        <f t="shared" si="7"/>
        <v>0</v>
      </c>
      <c r="N69" s="39"/>
      <c r="O69" s="40">
        <v>45566</v>
      </c>
    </row>
    <row r="70" spans="5:15" x14ac:dyDescent="0.25">
      <c r="E70" s="34"/>
      <c r="F70" s="34"/>
      <c r="G70" s="34"/>
      <c r="H70" s="36">
        <f>IF($H$2=Таблица1[[#Headers],[Товары и услуги]],VLOOKUP(O70,$B$4:$C$39,2,TRUE()),1)</f>
        <v>1.0039</v>
      </c>
      <c r="I70" s="35">
        <f t="shared" si="4"/>
        <v>0</v>
      </c>
      <c r="J70" s="35">
        <f t="shared" si="5"/>
        <v>0</v>
      </c>
      <c r="K70" s="35">
        <f t="shared" si="6"/>
        <v>0</v>
      </c>
      <c r="L70" s="37">
        <v>1</v>
      </c>
      <c r="M70" s="38">
        <f t="shared" si="7"/>
        <v>0</v>
      </c>
      <c r="N70" s="39"/>
      <c r="O70" s="40">
        <v>45597</v>
      </c>
    </row>
    <row r="71" spans="5:15" x14ac:dyDescent="0.25">
      <c r="E71" s="34"/>
      <c r="F71" s="34"/>
      <c r="G71" s="34"/>
      <c r="H71" s="36">
        <f>IF($H$2=Таблица1[[#Headers],[Товары и услуги]],VLOOKUP(O71,$B$4:$C$39,2,TRUE()),1)</f>
        <v>1.0039</v>
      </c>
      <c r="I71" s="35">
        <f t="shared" ref="I71:I102" si="8">ROUND(G71*H71,2)</f>
        <v>0</v>
      </c>
      <c r="J71" s="35">
        <f t="shared" ref="J71:J102" si="9">I71-G71</f>
        <v>0</v>
      </c>
      <c r="K71" s="35">
        <f t="shared" ref="K71:K102" si="10">ROUND(G71*L71,2)-G71</f>
        <v>0</v>
      </c>
      <c r="L71" s="37">
        <v>1</v>
      </c>
      <c r="M71" s="38">
        <f t="shared" ref="M71:M102" si="11">G71+J71+K71</f>
        <v>0</v>
      </c>
      <c r="N71" s="39"/>
      <c r="O71" s="40">
        <v>45627</v>
      </c>
    </row>
    <row r="72" spans="5:15" x14ac:dyDescent="0.25">
      <c r="E72" s="34"/>
      <c r="F72" s="34"/>
      <c r="G72" s="34"/>
      <c r="H72" s="36">
        <f>IF($H$2=Таблица1[[#Headers],[Товары и услуги]],VLOOKUP(O72,$B$4:$C$39,2,TRUE()),1)</f>
        <v>1.0039</v>
      </c>
      <c r="I72" s="35">
        <f t="shared" si="8"/>
        <v>0</v>
      </c>
      <c r="J72" s="35">
        <f t="shared" si="9"/>
        <v>0</v>
      </c>
      <c r="K72" s="35">
        <f t="shared" si="10"/>
        <v>0</v>
      </c>
      <c r="L72" s="37">
        <v>1</v>
      </c>
      <c r="M72" s="38">
        <f t="shared" si="11"/>
        <v>0</v>
      </c>
      <c r="N72" s="39"/>
      <c r="O72" s="40">
        <v>45658</v>
      </c>
    </row>
    <row r="73" spans="5:15" x14ac:dyDescent="0.25">
      <c r="E73" s="34"/>
      <c r="F73" s="34"/>
      <c r="G73" s="34"/>
      <c r="H73" s="36">
        <f>IF($H$2=Таблица1[[#Headers],[Товары и услуги]],VLOOKUP(O73,$B$4:$C$39,2,TRUE()),1)</f>
        <v>1.0039</v>
      </c>
      <c r="I73" s="35">
        <f t="shared" si="8"/>
        <v>0</v>
      </c>
      <c r="J73" s="35">
        <f t="shared" si="9"/>
        <v>0</v>
      </c>
      <c r="K73" s="35">
        <f t="shared" si="10"/>
        <v>0</v>
      </c>
      <c r="L73" s="37">
        <v>1</v>
      </c>
      <c r="M73" s="38">
        <f t="shared" si="11"/>
        <v>0</v>
      </c>
      <c r="N73" s="39"/>
      <c r="O73" s="40">
        <v>45689</v>
      </c>
    </row>
    <row r="74" spans="5:15" x14ac:dyDescent="0.25">
      <c r="E74" s="34"/>
      <c r="F74" s="34"/>
      <c r="G74" s="34"/>
      <c r="H74" s="36">
        <f>IF($H$2=Таблица1[[#Headers],[Товары и услуги]],VLOOKUP(O74,$B$4:$C$39,2,TRUE()),1)</f>
        <v>1.0039</v>
      </c>
      <c r="I74" s="35">
        <f t="shared" si="8"/>
        <v>0</v>
      </c>
      <c r="J74" s="35">
        <f t="shared" si="9"/>
        <v>0</v>
      </c>
      <c r="K74" s="35">
        <f t="shared" si="10"/>
        <v>0</v>
      </c>
      <c r="L74" s="37">
        <v>1</v>
      </c>
      <c r="M74" s="38">
        <f t="shared" si="11"/>
        <v>0</v>
      </c>
      <c r="N74" s="39"/>
      <c r="O74" s="40">
        <v>45717</v>
      </c>
    </row>
    <row r="75" spans="5:15" x14ac:dyDescent="0.25">
      <c r="E75" s="34"/>
      <c r="F75" s="34"/>
      <c r="G75" s="34"/>
      <c r="H75" s="36">
        <f>IF($H$2=Таблица1[[#Headers],[Товары и услуги]],VLOOKUP(O75,$B$4:$C$39,2,TRUE()),1)</f>
        <v>1.0039</v>
      </c>
      <c r="I75" s="35">
        <f t="shared" si="8"/>
        <v>0</v>
      </c>
      <c r="J75" s="35">
        <f t="shared" si="9"/>
        <v>0</v>
      </c>
      <c r="K75" s="35">
        <f t="shared" si="10"/>
        <v>0</v>
      </c>
      <c r="L75" s="37">
        <v>1</v>
      </c>
      <c r="M75" s="38">
        <f t="shared" si="11"/>
        <v>0</v>
      </c>
      <c r="N75" s="39"/>
      <c r="O75" s="40">
        <v>45748</v>
      </c>
    </row>
    <row r="76" spans="5:15" x14ac:dyDescent="0.25">
      <c r="E76" s="34"/>
      <c r="F76" s="34"/>
      <c r="G76" s="34"/>
      <c r="H76" s="36">
        <f>IF($H$2=Таблица1[[#Headers],[Товары и услуги]],VLOOKUP(O76,$B$4:$C$39,2,TRUE()),1)</f>
        <v>1.0039</v>
      </c>
      <c r="I76" s="35">
        <f t="shared" si="8"/>
        <v>0</v>
      </c>
      <c r="J76" s="35">
        <f t="shared" si="9"/>
        <v>0</v>
      </c>
      <c r="K76" s="35">
        <f t="shared" si="10"/>
        <v>0</v>
      </c>
      <c r="L76" s="37">
        <v>1</v>
      </c>
      <c r="M76" s="38">
        <f t="shared" si="11"/>
        <v>0</v>
      </c>
      <c r="N76" s="39"/>
      <c r="O76" s="40">
        <v>45778</v>
      </c>
    </row>
    <row r="77" spans="5:15" x14ac:dyDescent="0.25">
      <c r="E77" s="34"/>
      <c r="F77" s="34"/>
      <c r="G77" s="34"/>
      <c r="H77" s="36">
        <f>IF($H$2=Таблица1[[#Headers],[Товары и услуги]],VLOOKUP(O77,$B$4:$C$39,2,TRUE()),1)</f>
        <v>1.0039</v>
      </c>
      <c r="I77" s="35">
        <f t="shared" si="8"/>
        <v>0</v>
      </c>
      <c r="J77" s="35">
        <f t="shared" si="9"/>
        <v>0</v>
      </c>
      <c r="K77" s="35">
        <f t="shared" si="10"/>
        <v>0</v>
      </c>
      <c r="L77" s="37">
        <v>1</v>
      </c>
      <c r="M77" s="38">
        <f t="shared" si="11"/>
        <v>0</v>
      </c>
      <c r="N77" s="39"/>
      <c r="O77" s="40">
        <v>45809</v>
      </c>
    </row>
    <row r="78" spans="5:15" x14ac:dyDescent="0.25">
      <c r="E78" s="34"/>
      <c r="F78" s="34"/>
      <c r="G78" s="34"/>
      <c r="H78" s="36">
        <f>IF($H$2=Таблица1[[#Headers],[Товары и услуги]],VLOOKUP(O78,$B$4:$C$39,2,TRUE()),1)</f>
        <v>1.0039</v>
      </c>
      <c r="I78" s="35">
        <f t="shared" si="8"/>
        <v>0</v>
      </c>
      <c r="J78" s="35">
        <f t="shared" si="9"/>
        <v>0</v>
      </c>
      <c r="K78" s="35">
        <f t="shared" si="10"/>
        <v>0</v>
      </c>
      <c r="L78" s="37">
        <v>1</v>
      </c>
      <c r="M78" s="38">
        <f t="shared" si="11"/>
        <v>0</v>
      </c>
      <c r="N78" s="39"/>
      <c r="O78" s="40">
        <v>45839</v>
      </c>
    </row>
    <row r="79" spans="5:15" x14ac:dyDescent="0.25">
      <c r="E79" s="34"/>
      <c r="F79" s="34"/>
      <c r="G79" s="34"/>
      <c r="H79" s="36">
        <f>IF($H$2=Таблица1[[#Headers],[Товары и услуги]],VLOOKUP(O79,$B$4:$C$39,2,TRUE()),1)</f>
        <v>1.0039</v>
      </c>
      <c r="I79" s="35">
        <f t="shared" si="8"/>
        <v>0</v>
      </c>
      <c r="J79" s="35">
        <f t="shared" si="9"/>
        <v>0</v>
      </c>
      <c r="K79" s="35">
        <f t="shared" si="10"/>
        <v>0</v>
      </c>
      <c r="L79" s="37">
        <v>1</v>
      </c>
      <c r="M79" s="38">
        <f t="shared" si="11"/>
        <v>0</v>
      </c>
      <c r="N79" s="39"/>
      <c r="O79" s="40">
        <v>45870</v>
      </c>
    </row>
    <row r="80" spans="5:15" x14ac:dyDescent="0.25">
      <c r="E80" s="34"/>
      <c r="F80" s="34"/>
      <c r="G80" s="34"/>
      <c r="H80" s="36">
        <f>IF($H$2=Таблица1[[#Headers],[Товары и услуги]],VLOOKUP(O80,$B$4:$C$39,2,TRUE()),1)</f>
        <v>1.0039</v>
      </c>
      <c r="I80" s="35">
        <f t="shared" si="8"/>
        <v>0</v>
      </c>
      <c r="J80" s="35">
        <f t="shared" si="9"/>
        <v>0</v>
      </c>
      <c r="K80" s="35">
        <f t="shared" si="10"/>
        <v>0</v>
      </c>
      <c r="L80" s="37">
        <v>1</v>
      </c>
      <c r="M80" s="38">
        <f t="shared" si="11"/>
        <v>0</v>
      </c>
      <c r="N80" s="39"/>
      <c r="O80" s="40">
        <v>45901</v>
      </c>
    </row>
    <row r="81" spans="5:15" x14ac:dyDescent="0.25">
      <c r="E81" s="34"/>
      <c r="F81" s="34"/>
      <c r="G81" s="34"/>
      <c r="H81" s="36">
        <f>IF($H$2=Таблица1[[#Headers],[Товары и услуги]],VLOOKUP(O81,$B$4:$C$39,2,TRUE()),1)</f>
        <v>1.0039</v>
      </c>
      <c r="I81" s="35">
        <f t="shared" si="8"/>
        <v>0</v>
      </c>
      <c r="J81" s="35">
        <f t="shared" si="9"/>
        <v>0</v>
      </c>
      <c r="K81" s="35">
        <f t="shared" si="10"/>
        <v>0</v>
      </c>
      <c r="L81" s="37">
        <v>1</v>
      </c>
      <c r="M81" s="38">
        <f t="shared" si="11"/>
        <v>0</v>
      </c>
      <c r="N81" s="39"/>
      <c r="O81" s="40">
        <v>45931</v>
      </c>
    </row>
    <row r="82" spans="5:15" x14ac:dyDescent="0.25">
      <c r="E82" s="34"/>
      <c r="F82" s="34"/>
      <c r="G82" s="34"/>
      <c r="H82" s="36">
        <f>IF($H$2=Таблица1[[#Headers],[Товары и услуги]],VLOOKUP(O82,$B$4:$C$39,2,TRUE()),1)</f>
        <v>1.0039</v>
      </c>
      <c r="I82" s="35">
        <f t="shared" si="8"/>
        <v>0</v>
      </c>
      <c r="J82" s="35">
        <f t="shared" si="9"/>
        <v>0</v>
      </c>
      <c r="K82" s="35">
        <f t="shared" si="10"/>
        <v>0</v>
      </c>
      <c r="L82" s="37">
        <v>1</v>
      </c>
      <c r="M82" s="38">
        <f t="shared" si="11"/>
        <v>0</v>
      </c>
      <c r="N82" s="39"/>
      <c r="O82" s="40">
        <v>45962</v>
      </c>
    </row>
    <row r="83" spans="5:15" x14ac:dyDescent="0.25">
      <c r="E83" s="34"/>
      <c r="F83" s="34"/>
      <c r="G83" s="34"/>
      <c r="H83" s="36">
        <f>IF($H$2=Таблица1[[#Headers],[Товары и услуги]],VLOOKUP(O83,$B$4:$C$39,2,TRUE()),1)</f>
        <v>1.0039</v>
      </c>
      <c r="I83" s="35">
        <f t="shared" si="8"/>
        <v>0</v>
      </c>
      <c r="J83" s="35">
        <f t="shared" si="9"/>
        <v>0</v>
      </c>
      <c r="K83" s="35">
        <f t="shared" si="10"/>
        <v>0</v>
      </c>
      <c r="L83" s="37">
        <v>1</v>
      </c>
      <c r="M83" s="38">
        <f t="shared" si="11"/>
        <v>0</v>
      </c>
      <c r="N83" s="39"/>
      <c r="O83" s="40">
        <v>45992</v>
      </c>
    </row>
    <row r="84" spans="5:15" x14ac:dyDescent="0.25">
      <c r="E84" s="34"/>
      <c r="F84" s="34"/>
      <c r="G84" s="34"/>
      <c r="H84" s="36">
        <f>IF($H$2=Таблица1[[#Headers],[Товары и услуги]],VLOOKUP(O84,$B$4:$C$39,2,TRUE()),1)</f>
        <v>1.0039</v>
      </c>
      <c r="I84" s="35">
        <f t="shared" si="8"/>
        <v>0</v>
      </c>
      <c r="J84" s="35">
        <f t="shared" si="9"/>
        <v>0</v>
      </c>
      <c r="K84" s="35">
        <f t="shared" si="10"/>
        <v>0</v>
      </c>
      <c r="L84" s="37">
        <v>1</v>
      </c>
      <c r="M84" s="38">
        <f t="shared" si="11"/>
        <v>0</v>
      </c>
      <c r="N84" s="39"/>
      <c r="O84" s="40">
        <v>46023</v>
      </c>
    </row>
    <row r="85" spans="5:15" x14ac:dyDescent="0.25">
      <c r="E85" s="34"/>
      <c r="F85" s="34"/>
      <c r="G85" s="34"/>
      <c r="H85" s="36">
        <f>IF($H$2=Таблица1[[#Headers],[Товары и услуги]],VLOOKUP(O85,$B$4:$C$39,2,TRUE()),1)</f>
        <v>1.0039</v>
      </c>
      <c r="I85" s="35">
        <f t="shared" si="8"/>
        <v>0</v>
      </c>
      <c r="J85" s="35">
        <f t="shared" si="9"/>
        <v>0</v>
      </c>
      <c r="K85" s="35">
        <f t="shared" si="10"/>
        <v>0</v>
      </c>
      <c r="L85" s="37">
        <v>1</v>
      </c>
      <c r="M85" s="38">
        <f t="shared" si="11"/>
        <v>0</v>
      </c>
      <c r="N85" s="39"/>
      <c r="O85" s="40">
        <v>46054</v>
      </c>
    </row>
    <row r="86" spans="5:15" x14ac:dyDescent="0.25">
      <c r="E86" s="34"/>
      <c r="F86" s="34"/>
      <c r="G86" s="34"/>
      <c r="H86" s="36">
        <f>IF($H$2=Таблица1[[#Headers],[Товары и услуги]],VLOOKUP(O86,$B$4:$C$39,2,TRUE()),1)</f>
        <v>1.0039</v>
      </c>
      <c r="I86" s="35">
        <f t="shared" si="8"/>
        <v>0</v>
      </c>
      <c r="J86" s="35">
        <f t="shared" si="9"/>
        <v>0</v>
      </c>
      <c r="K86" s="35">
        <f t="shared" si="10"/>
        <v>0</v>
      </c>
      <c r="L86" s="37">
        <v>1</v>
      </c>
      <c r="M86" s="38">
        <f t="shared" si="11"/>
        <v>0</v>
      </c>
      <c r="N86" s="39"/>
      <c r="O86" s="40">
        <v>46082</v>
      </c>
    </row>
    <row r="87" spans="5:15" x14ac:dyDescent="0.25">
      <c r="E87" s="34"/>
      <c r="F87" s="34"/>
      <c r="G87" s="34"/>
      <c r="H87" s="36">
        <f>IF($H$2=Таблица1[[#Headers],[Товары и услуги]],VLOOKUP(O87,$B$4:$C$39,2,TRUE()),1)</f>
        <v>1.0039</v>
      </c>
      <c r="I87" s="35">
        <f t="shared" si="8"/>
        <v>0</v>
      </c>
      <c r="J87" s="35">
        <f t="shared" si="9"/>
        <v>0</v>
      </c>
      <c r="K87" s="35">
        <f t="shared" si="10"/>
        <v>0</v>
      </c>
      <c r="L87" s="37">
        <v>1</v>
      </c>
      <c r="M87" s="38">
        <f t="shared" si="11"/>
        <v>0</v>
      </c>
      <c r="N87" s="39"/>
      <c r="O87" s="40">
        <v>46113</v>
      </c>
    </row>
    <row r="88" spans="5:15" x14ac:dyDescent="0.25">
      <c r="E88" s="34"/>
      <c r="F88" s="34"/>
      <c r="G88" s="34"/>
      <c r="H88" s="36">
        <f>IF($H$2=Таблица1[[#Headers],[Товары и услуги]],VLOOKUP(O88,$B$4:$C$39,2,TRUE()),1)</f>
        <v>1.0039</v>
      </c>
      <c r="I88" s="35">
        <f t="shared" si="8"/>
        <v>0</v>
      </c>
      <c r="J88" s="35">
        <f t="shared" si="9"/>
        <v>0</v>
      </c>
      <c r="K88" s="35">
        <f t="shared" si="10"/>
        <v>0</v>
      </c>
      <c r="L88" s="37">
        <v>1</v>
      </c>
      <c r="M88" s="38">
        <f t="shared" si="11"/>
        <v>0</v>
      </c>
      <c r="N88" s="39"/>
      <c r="O88" s="40">
        <v>46143</v>
      </c>
    </row>
    <row r="89" spans="5:15" x14ac:dyDescent="0.25">
      <c r="E89" s="34"/>
      <c r="F89" s="34"/>
      <c r="G89" s="34"/>
      <c r="H89" s="36">
        <f>IF($H$2=Таблица1[[#Headers],[Товары и услуги]],VLOOKUP(O89,$B$4:$C$39,2,TRUE()),1)</f>
        <v>1.0039</v>
      </c>
      <c r="I89" s="35">
        <f t="shared" si="8"/>
        <v>0</v>
      </c>
      <c r="J89" s="35">
        <f t="shared" si="9"/>
        <v>0</v>
      </c>
      <c r="K89" s="35">
        <f t="shared" si="10"/>
        <v>0</v>
      </c>
      <c r="L89" s="37">
        <v>1</v>
      </c>
      <c r="M89" s="38">
        <f t="shared" si="11"/>
        <v>0</v>
      </c>
      <c r="N89" s="39"/>
      <c r="O89" s="40">
        <v>46174</v>
      </c>
    </row>
    <row r="90" spans="5:15" x14ac:dyDescent="0.25">
      <c r="E90" s="34"/>
      <c r="F90" s="34"/>
      <c r="G90" s="34"/>
      <c r="H90" s="36">
        <f>IF($H$2=Таблица1[[#Headers],[Товары и услуги]],VLOOKUP(O90,$B$4:$C$39,2,TRUE()),1)</f>
        <v>1.0039</v>
      </c>
      <c r="I90" s="35">
        <f t="shared" si="8"/>
        <v>0</v>
      </c>
      <c r="J90" s="35">
        <f t="shared" si="9"/>
        <v>0</v>
      </c>
      <c r="K90" s="35">
        <f t="shared" si="10"/>
        <v>0</v>
      </c>
      <c r="L90" s="37">
        <v>1</v>
      </c>
      <c r="M90" s="38">
        <f t="shared" si="11"/>
        <v>0</v>
      </c>
      <c r="N90" s="39"/>
      <c r="O90" s="40">
        <v>46204</v>
      </c>
    </row>
    <row r="91" spans="5:15" x14ac:dyDescent="0.25">
      <c r="E91" s="34"/>
      <c r="F91" s="34"/>
      <c r="G91" s="34"/>
      <c r="H91" s="36">
        <f>IF($H$2=Таблица1[[#Headers],[Товары и услуги]],VLOOKUP(O91,$B$4:$C$39,2,TRUE()),1)</f>
        <v>1.0039</v>
      </c>
      <c r="I91" s="35">
        <f t="shared" si="8"/>
        <v>0</v>
      </c>
      <c r="J91" s="35">
        <f t="shared" si="9"/>
        <v>0</v>
      </c>
      <c r="K91" s="35">
        <f t="shared" si="10"/>
        <v>0</v>
      </c>
      <c r="L91" s="37">
        <v>1</v>
      </c>
      <c r="M91" s="38">
        <f t="shared" si="11"/>
        <v>0</v>
      </c>
      <c r="N91" s="39"/>
      <c r="O91" s="40">
        <v>46235</v>
      </c>
    </row>
    <row r="92" spans="5:15" x14ac:dyDescent="0.25">
      <c r="E92" s="34"/>
      <c r="F92" s="34"/>
      <c r="G92" s="34"/>
      <c r="H92" s="36">
        <f>IF($H$2=Таблица1[[#Headers],[Товары и услуги]],VLOOKUP(O92,$B$4:$C$39,2,TRUE()),1)</f>
        <v>1.0039</v>
      </c>
      <c r="I92" s="35">
        <f t="shared" si="8"/>
        <v>0</v>
      </c>
      <c r="J92" s="35">
        <f t="shared" si="9"/>
        <v>0</v>
      </c>
      <c r="K92" s="35">
        <f t="shared" si="10"/>
        <v>0</v>
      </c>
      <c r="L92" s="37">
        <v>1</v>
      </c>
      <c r="M92" s="38">
        <f t="shared" si="11"/>
        <v>0</v>
      </c>
      <c r="N92" s="39"/>
      <c r="O92" s="40">
        <v>46266</v>
      </c>
    </row>
    <row r="93" spans="5:15" x14ac:dyDescent="0.25">
      <c r="E93" s="34"/>
      <c r="F93" s="34"/>
      <c r="G93" s="34"/>
      <c r="H93" s="36">
        <f>IF($H$2=Таблица1[[#Headers],[Товары и услуги]],VLOOKUP(O93,$B$4:$C$39,2,TRUE()),1)</f>
        <v>1.0039</v>
      </c>
      <c r="I93" s="35">
        <f t="shared" si="8"/>
        <v>0</v>
      </c>
      <c r="J93" s="35">
        <f t="shared" si="9"/>
        <v>0</v>
      </c>
      <c r="K93" s="35">
        <f t="shared" si="10"/>
        <v>0</v>
      </c>
      <c r="L93" s="37">
        <v>1</v>
      </c>
      <c r="M93" s="38">
        <f t="shared" si="11"/>
        <v>0</v>
      </c>
      <c r="N93" s="39"/>
      <c r="O93" s="40">
        <v>46296</v>
      </c>
    </row>
    <row r="94" spans="5:15" x14ac:dyDescent="0.25">
      <c r="E94" s="34"/>
      <c r="F94" s="34"/>
      <c r="G94" s="34"/>
      <c r="H94" s="36">
        <f>IF($H$2=Таблица1[[#Headers],[Товары и услуги]],VLOOKUP(O94,$B$4:$C$39,2,TRUE()),1)</f>
        <v>1.0039</v>
      </c>
      <c r="I94" s="35">
        <f t="shared" si="8"/>
        <v>0</v>
      </c>
      <c r="J94" s="35">
        <f t="shared" si="9"/>
        <v>0</v>
      </c>
      <c r="K94" s="35">
        <f t="shared" si="10"/>
        <v>0</v>
      </c>
      <c r="L94" s="37">
        <v>1</v>
      </c>
      <c r="M94" s="38">
        <f t="shared" si="11"/>
        <v>0</v>
      </c>
      <c r="N94" s="39"/>
      <c r="O94" s="40">
        <v>46327</v>
      </c>
    </row>
    <row r="95" spans="5:15" x14ac:dyDescent="0.25">
      <c r="E95" s="34"/>
      <c r="F95" s="34"/>
      <c r="G95" s="34"/>
      <c r="H95" s="36">
        <f>IF($H$2=Таблица1[[#Headers],[Товары и услуги]],VLOOKUP(O95,$B$4:$C$39,2,TRUE()),1)</f>
        <v>1.0039</v>
      </c>
      <c r="I95" s="35">
        <f t="shared" si="8"/>
        <v>0</v>
      </c>
      <c r="J95" s="35">
        <f t="shared" si="9"/>
        <v>0</v>
      </c>
      <c r="K95" s="35">
        <f t="shared" si="10"/>
        <v>0</v>
      </c>
      <c r="L95" s="37">
        <v>1</v>
      </c>
      <c r="M95" s="38">
        <f t="shared" si="11"/>
        <v>0</v>
      </c>
      <c r="N95" s="39"/>
      <c r="O95" s="40">
        <v>46357</v>
      </c>
    </row>
    <row r="96" spans="5:15" x14ac:dyDescent="0.25">
      <c r="E96" s="34"/>
      <c r="F96" s="34"/>
      <c r="G96" s="34"/>
      <c r="H96" s="36">
        <f>IF($H$2=Таблица1[[#Headers],[Товары и услуги]],VLOOKUP(O96,$B$4:$C$39,2,TRUE()),1)</f>
        <v>1.0039</v>
      </c>
      <c r="I96" s="35">
        <f t="shared" si="8"/>
        <v>0</v>
      </c>
      <c r="J96" s="35">
        <f t="shared" si="9"/>
        <v>0</v>
      </c>
      <c r="K96" s="35">
        <f t="shared" si="10"/>
        <v>0</v>
      </c>
      <c r="L96" s="37">
        <v>1</v>
      </c>
      <c r="M96" s="38">
        <f t="shared" si="11"/>
        <v>0</v>
      </c>
      <c r="N96" s="39"/>
      <c r="O96" s="40">
        <v>46388</v>
      </c>
    </row>
    <row r="97" spans="5:15" x14ac:dyDescent="0.25">
      <c r="E97" s="34"/>
      <c r="F97" s="34"/>
      <c r="G97" s="34"/>
      <c r="H97" s="36">
        <f>IF($H$2=Таблица1[[#Headers],[Товары и услуги]],VLOOKUP(O97,$B$4:$C$39,2,TRUE()),1)</f>
        <v>1.0039</v>
      </c>
      <c r="I97" s="35">
        <f t="shared" si="8"/>
        <v>0</v>
      </c>
      <c r="J97" s="35">
        <f t="shared" si="9"/>
        <v>0</v>
      </c>
      <c r="K97" s="35">
        <f t="shared" si="10"/>
        <v>0</v>
      </c>
      <c r="L97" s="37">
        <v>1</v>
      </c>
      <c r="M97" s="38">
        <f t="shared" si="11"/>
        <v>0</v>
      </c>
      <c r="N97" s="39"/>
      <c r="O97" s="40">
        <v>46419</v>
      </c>
    </row>
    <row r="98" spans="5:15" x14ac:dyDescent="0.25">
      <c r="E98" s="34"/>
      <c r="F98" s="34"/>
      <c r="G98" s="34"/>
      <c r="H98" s="36">
        <f>IF($H$2=Таблица1[[#Headers],[Товары и услуги]],VLOOKUP(O98,$B$4:$C$39,2,TRUE()),1)</f>
        <v>1.0039</v>
      </c>
      <c r="I98" s="35">
        <f t="shared" si="8"/>
        <v>0</v>
      </c>
      <c r="J98" s="35">
        <f t="shared" si="9"/>
        <v>0</v>
      </c>
      <c r="K98" s="35">
        <f t="shared" si="10"/>
        <v>0</v>
      </c>
      <c r="L98" s="37">
        <v>1</v>
      </c>
      <c r="M98" s="38">
        <f t="shared" si="11"/>
        <v>0</v>
      </c>
      <c r="N98" s="39"/>
      <c r="O98" s="40">
        <v>46447</v>
      </c>
    </row>
    <row r="99" spans="5:15" x14ac:dyDescent="0.25">
      <c r="E99" s="34"/>
      <c r="F99" s="34"/>
      <c r="G99" s="34"/>
      <c r="H99" s="36">
        <f>IF($H$2=Таблица1[[#Headers],[Товары и услуги]],VLOOKUP(O99,$B$4:$C$39,2,TRUE()),1)</f>
        <v>1.0039</v>
      </c>
      <c r="I99" s="35">
        <f t="shared" si="8"/>
        <v>0</v>
      </c>
      <c r="J99" s="35">
        <f t="shared" si="9"/>
        <v>0</v>
      </c>
      <c r="K99" s="35">
        <f t="shared" si="10"/>
        <v>0</v>
      </c>
      <c r="L99" s="37">
        <v>1</v>
      </c>
      <c r="M99" s="38">
        <f t="shared" si="11"/>
        <v>0</v>
      </c>
      <c r="N99" s="39"/>
      <c r="O99" s="40">
        <v>46478</v>
      </c>
    </row>
    <row r="100" spans="5:15" x14ac:dyDescent="0.25">
      <c r="E100" s="34"/>
      <c r="F100" s="34"/>
      <c r="G100" s="34"/>
      <c r="H100" s="36">
        <f>IF($H$2=Таблица1[[#Headers],[Товары и услуги]],VLOOKUP(O100,$B$4:$C$39,2,TRUE()),1)</f>
        <v>1.0039</v>
      </c>
      <c r="I100" s="35">
        <f t="shared" si="8"/>
        <v>0</v>
      </c>
      <c r="J100" s="35">
        <f t="shared" si="9"/>
        <v>0</v>
      </c>
      <c r="K100" s="35">
        <f t="shared" si="10"/>
        <v>0</v>
      </c>
      <c r="L100" s="37">
        <v>1</v>
      </c>
      <c r="M100" s="38">
        <f t="shared" si="11"/>
        <v>0</v>
      </c>
      <c r="N100" s="39"/>
      <c r="O100" s="40">
        <v>46508</v>
      </c>
    </row>
    <row r="101" spans="5:15" x14ac:dyDescent="0.25">
      <c r="E101" s="34"/>
      <c r="F101" s="34"/>
      <c r="G101" s="34"/>
      <c r="H101" s="36">
        <f>IF($H$2=Таблица1[[#Headers],[Товары и услуги]],VLOOKUP(O101,$B$4:$C$39,2,TRUE()),1)</f>
        <v>1.0039</v>
      </c>
      <c r="I101" s="35">
        <f t="shared" si="8"/>
        <v>0</v>
      </c>
      <c r="J101" s="35">
        <f t="shared" si="9"/>
        <v>0</v>
      </c>
      <c r="K101" s="35">
        <f t="shared" si="10"/>
        <v>0</v>
      </c>
      <c r="L101" s="37">
        <v>1</v>
      </c>
      <c r="M101" s="38">
        <f t="shared" si="11"/>
        <v>0</v>
      </c>
      <c r="N101" s="39"/>
      <c r="O101" s="40">
        <v>46539</v>
      </c>
    </row>
    <row r="102" spans="5:15" x14ac:dyDescent="0.25">
      <c r="E102" s="34"/>
      <c r="F102" s="34"/>
      <c r="G102" s="34"/>
      <c r="H102" s="36">
        <f>IF($H$2=Таблица1[[#Headers],[Товары и услуги]],VLOOKUP(O102,$B$4:$C$39,2,TRUE()),1)</f>
        <v>1.0039</v>
      </c>
      <c r="I102" s="35">
        <f t="shared" si="8"/>
        <v>0</v>
      </c>
      <c r="J102" s="35">
        <f t="shared" si="9"/>
        <v>0</v>
      </c>
      <c r="K102" s="35">
        <f t="shared" si="10"/>
        <v>0</v>
      </c>
      <c r="L102" s="37">
        <v>1</v>
      </c>
      <c r="M102" s="38">
        <f t="shared" si="11"/>
        <v>0</v>
      </c>
      <c r="N102" s="39"/>
      <c r="O102" s="40">
        <v>46569</v>
      </c>
    </row>
    <row r="103" spans="5:15" x14ac:dyDescent="0.25">
      <c r="E103" s="34"/>
      <c r="F103" s="34"/>
      <c r="G103" s="34"/>
      <c r="H103" s="36">
        <f>IF($H$2=Таблица1[[#Headers],[Товары и услуги]],VLOOKUP(O103,$B$4:$C$39,2,TRUE()),1)</f>
        <v>1.0039</v>
      </c>
      <c r="I103" s="35">
        <f t="shared" ref="I103:I134" si="12">ROUND(G103*H103,2)</f>
        <v>0</v>
      </c>
      <c r="J103" s="35">
        <f t="shared" ref="J103:J134" si="13">I103-G103</f>
        <v>0</v>
      </c>
      <c r="K103" s="35">
        <f t="shared" ref="K103:K134" si="14">ROUND(G103*L103,2)-G103</f>
        <v>0</v>
      </c>
      <c r="L103" s="37">
        <v>1</v>
      </c>
      <c r="M103" s="38">
        <f t="shared" ref="M103:M134" si="15">G103+J103+K103</f>
        <v>0</v>
      </c>
      <c r="N103" s="39"/>
      <c r="O103" s="40">
        <v>46600</v>
      </c>
    </row>
    <row r="104" spans="5:15" x14ac:dyDescent="0.25">
      <c r="E104" s="34"/>
      <c r="F104" s="34"/>
      <c r="G104" s="34"/>
      <c r="H104" s="36">
        <f>IF($H$2=Таблица1[[#Headers],[Товары и услуги]],VLOOKUP(O104,$B$4:$C$39,2,TRUE()),1)</f>
        <v>1.0039</v>
      </c>
      <c r="I104" s="35">
        <f t="shared" si="12"/>
        <v>0</v>
      </c>
      <c r="J104" s="35">
        <f t="shared" si="13"/>
        <v>0</v>
      </c>
      <c r="K104" s="35">
        <f t="shared" si="14"/>
        <v>0</v>
      </c>
      <c r="L104" s="37">
        <v>1</v>
      </c>
      <c r="M104" s="38">
        <f t="shared" si="15"/>
        <v>0</v>
      </c>
      <c r="N104" s="39"/>
      <c r="O104" s="40">
        <v>46631</v>
      </c>
    </row>
    <row r="105" spans="5:15" x14ac:dyDescent="0.25">
      <c r="E105" s="34"/>
      <c r="F105" s="34"/>
      <c r="G105" s="34"/>
      <c r="H105" s="36">
        <f>IF($H$2=Таблица1[[#Headers],[Товары и услуги]],VLOOKUP(O105,$B$4:$C$39,2,TRUE()),1)</f>
        <v>1.0039</v>
      </c>
      <c r="I105" s="35">
        <f t="shared" si="12"/>
        <v>0</v>
      </c>
      <c r="J105" s="35">
        <f t="shared" si="13"/>
        <v>0</v>
      </c>
      <c r="K105" s="35">
        <f t="shared" si="14"/>
        <v>0</v>
      </c>
      <c r="L105" s="37">
        <v>1</v>
      </c>
      <c r="M105" s="38">
        <f t="shared" si="15"/>
        <v>0</v>
      </c>
      <c r="N105" s="39"/>
      <c r="O105" s="40">
        <v>46661</v>
      </c>
    </row>
    <row r="106" spans="5:15" x14ac:dyDescent="0.25">
      <c r="E106" s="34"/>
      <c r="F106" s="34"/>
      <c r="G106" s="34"/>
      <c r="H106" s="36">
        <f>IF($H$2=Таблица1[[#Headers],[Товары и услуги]],VLOOKUP(O106,$B$4:$C$39,2,TRUE()),1)</f>
        <v>1.0039</v>
      </c>
      <c r="I106" s="35">
        <f t="shared" si="12"/>
        <v>0</v>
      </c>
      <c r="J106" s="35">
        <f t="shared" si="13"/>
        <v>0</v>
      </c>
      <c r="K106" s="35">
        <f t="shared" si="14"/>
        <v>0</v>
      </c>
      <c r="L106" s="37">
        <v>1</v>
      </c>
      <c r="M106" s="38">
        <f t="shared" si="15"/>
        <v>0</v>
      </c>
      <c r="N106" s="39"/>
      <c r="O106" s="40">
        <v>46692</v>
      </c>
    </row>
    <row r="107" spans="5:15" x14ac:dyDescent="0.25">
      <c r="E107" s="34"/>
      <c r="F107" s="34"/>
      <c r="G107" s="34"/>
      <c r="H107" s="36">
        <f>IF($H$2=Таблица1[[#Headers],[Товары и услуги]],VLOOKUP(O107,$B$4:$C$39,2,TRUE()),1)</f>
        <v>1.0039</v>
      </c>
      <c r="I107" s="35">
        <f t="shared" si="12"/>
        <v>0</v>
      </c>
      <c r="J107" s="35">
        <f t="shared" si="13"/>
        <v>0</v>
      </c>
      <c r="K107" s="35">
        <f t="shared" si="14"/>
        <v>0</v>
      </c>
      <c r="L107" s="37">
        <v>1</v>
      </c>
      <c r="M107" s="38">
        <f t="shared" si="15"/>
        <v>0</v>
      </c>
      <c r="N107" s="39"/>
      <c r="O107" s="40">
        <v>46722</v>
      </c>
    </row>
    <row r="108" spans="5:15" x14ac:dyDescent="0.25">
      <c r="E108" s="34"/>
      <c r="F108" s="34"/>
      <c r="G108" s="34"/>
      <c r="H108" s="36">
        <f>IF($H$2=Таблица1[[#Headers],[Товары и услуги]],VLOOKUP(O108,$B$4:$C$39,2,TRUE()),1)</f>
        <v>1.0039</v>
      </c>
      <c r="I108" s="35">
        <f t="shared" si="12"/>
        <v>0</v>
      </c>
      <c r="J108" s="35">
        <f t="shared" si="13"/>
        <v>0</v>
      </c>
      <c r="K108" s="35">
        <f t="shared" si="14"/>
        <v>0</v>
      </c>
      <c r="L108" s="37">
        <v>1</v>
      </c>
      <c r="M108" s="38">
        <f t="shared" si="15"/>
        <v>0</v>
      </c>
      <c r="N108" s="39"/>
      <c r="O108" s="40">
        <v>46753</v>
      </c>
    </row>
    <row r="109" spans="5:15" x14ac:dyDescent="0.25">
      <c r="E109" s="34"/>
      <c r="F109" s="34"/>
      <c r="G109" s="34"/>
      <c r="H109" s="36">
        <f>IF($H$2=Таблица1[[#Headers],[Товары и услуги]],VLOOKUP(O109,$B$4:$C$39,2,TRUE()),1)</f>
        <v>1.0039</v>
      </c>
      <c r="I109" s="35">
        <f t="shared" si="12"/>
        <v>0</v>
      </c>
      <c r="J109" s="35">
        <f t="shared" si="13"/>
        <v>0</v>
      </c>
      <c r="K109" s="35">
        <f t="shared" si="14"/>
        <v>0</v>
      </c>
      <c r="L109" s="37">
        <v>1</v>
      </c>
      <c r="M109" s="38">
        <f t="shared" si="15"/>
        <v>0</v>
      </c>
      <c r="N109" s="39"/>
      <c r="O109" s="40">
        <v>46784</v>
      </c>
    </row>
    <row r="110" spans="5:15" x14ac:dyDescent="0.25">
      <c r="E110" s="34"/>
      <c r="F110" s="34"/>
      <c r="G110" s="34"/>
      <c r="H110" s="36">
        <f>IF($H$2=Таблица1[[#Headers],[Товары и услуги]],VLOOKUP(O110,$B$4:$C$39,2,TRUE()),1)</f>
        <v>1.0039</v>
      </c>
      <c r="I110" s="35">
        <f t="shared" si="12"/>
        <v>0</v>
      </c>
      <c r="J110" s="35">
        <f t="shared" si="13"/>
        <v>0</v>
      </c>
      <c r="K110" s="35">
        <f t="shared" si="14"/>
        <v>0</v>
      </c>
      <c r="L110" s="37">
        <v>1</v>
      </c>
      <c r="M110" s="38">
        <f t="shared" si="15"/>
        <v>0</v>
      </c>
      <c r="N110" s="39"/>
      <c r="O110" s="40">
        <v>46813</v>
      </c>
    </row>
    <row r="111" spans="5:15" x14ac:dyDescent="0.25">
      <c r="E111" s="34"/>
      <c r="F111" s="34"/>
      <c r="G111" s="34"/>
      <c r="H111" s="36">
        <f>IF($H$2=Таблица1[[#Headers],[Товары и услуги]],VLOOKUP(O111,$B$4:$C$39,2,TRUE()),1)</f>
        <v>1.0039</v>
      </c>
      <c r="I111" s="35">
        <f t="shared" si="12"/>
        <v>0</v>
      </c>
      <c r="J111" s="35">
        <f t="shared" si="13"/>
        <v>0</v>
      </c>
      <c r="K111" s="35">
        <f t="shared" si="14"/>
        <v>0</v>
      </c>
      <c r="L111" s="37">
        <v>1</v>
      </c>
      <c r="M111" s="38">
        <f t="shared" si="15"/>
        <v>0</v>
      </c>
      <c r="N111" s="39"/>
      <c r="O111" s="40">
        <v>46844</v>
      </c>
    </row>
    <row r="112" spans="5:15" x14ac:dyDescent="0.25">
      <c r="E112" s="34"/>
      <c r="F112" s="34"/>
      <c r="G112" s="34"/>
      <c r="H112" s="36">
        <f>IF($H$2=Таблица1[[#Headers],[Товары и услуги]],VLOOKUP(O112,$B$4:$C$39,2,TRUE()),1)</f>
        <v>1.0039</v>
      </c>
      <c r="I112" s="35">
        <f t="shared" si="12"/>
        <v>0</v>
      </c>
      <c r="J112" s="35">
        <f t="shared" si="13"/>
        <v>0</v>
      </c>
      <c r="K112" s="35">
        <f t="shared" si="14"/>
        <v>0</v>
      </c>
      <c r="L112" s="37">
        <v>1</v>
      </c>
      <c r="M112" s="38">
        <f t="shared" si="15"/>
        <v>0</v>
      </c>
      <c r="N112" s="39"/>
      <c r="O112" s="40">
        <v>46874</v>
      </c>
    </row>
    <row r="113" spans="5:15" x14ac:dyDescent="0.25">
      <c r="E113" s="34"/>
      <c r="F113" s="34"/>
      <c r="G113" s="34"/>
      <c r="H113" s="36">
        <f>IF($H$2=Таблица1[[#Headers],[Товары и услуги]],VLOOKUP(O113,$B$4:$C$39,2,TRUE()),1)</f>
        <v>1.0039</v>
      </c>
      <c r="I113" s="35">
        <f t="shared" si="12"/>
        <v>0</v>
      </c>
      <c r="J113" s="35">
        <f t="shared" si="13"/>
        <v>0</v>
      </c>
      <c r="K113" s="35">
        <f t="shared" si="14"/>
        <v>0</v>
      </c>
      <c r="L113" s="37">
        <v>1</v>
      </c>
      <c r="M113" s="38">
        <f t="shared" si="15"/>
        <v>0</v>
      </c>
      <c r="N113" s="39"/>
      <c r="O113" s="40">
        <v>46905</v>
      </c>
    </row>
    <row r="114" spans="5:15" x14ac:dyDescent="0.25">
      <c r="E114" s="34"/>
      <c r="F114" s="34"/>
      <c r="G114" s="34"/>
      <c r="H114" s="36">
        <f>IF($H$2=Таблица1[[#Headers],[Товары и услуги]],VLOOKUP(O114,$B$4:$C$39,2,TRUE()),1)</f>
        <v>1.0039</v>
      </c>
      <c r="I114" s="35">
        <f t="shared" si="12"/>
        <v>0</v>
      </c>
      <c r="J114" s="35">
        <f t="shared" si="13"/>
        <v>0</v>
      </c>
      <c r="K114" s="35">
        <f t="shared" si="14"/>
        <v>0</v>
      </c>
      <c r="L114" s="37">
        <v>1</v>
      </c>
      <c r="M114" s="38">
        <f t="shared" si="15"/>
        <v>0</v>
      </c>
      <c r="N114" s="39"/>
      <c r="O114" s="40">
        <v>46935</v>
      </c>
    </row>
    <row r="115" spans="5:15" x14ac:dyDescent="0.25">
      <c r="E115" s="34"/>
      <c r="F115" s="34"/>
      <c r="G115" s="34"/>
      <c r="H115" s="36">
        <f>IF($H$2=Таблица1[[#Headers],[Товары и услуги]],VLOOKUP(O115,$B$4:$C$39,2,TRUE()),1)</f>
        <v>1.0039</v>
      </c>
      <c r="I115" s="35">
        <f t="shared" si="12"/>
        <v>0</v>
      </c>
      <c r="J115" s="35">
        <f t="shared" si="13"/>
        <v>0</v>
      </c>
      <c r="K115" s="35">
        <f t="shared" si="14"/>
        <v>0</v>
      </c>
      <c r="L115" s="37">
        <v>1</v>
      </c>
      <c r="M115" s="38">
        <f t="shared" si="15"/>
        <v>0</v>
      </c>
      <c r="N115" s="39"/>
      <c r="O115" s="40">
        <v>46966</v>
      </c>
    </row>
    <row r="116" spans="5:15" x14ac:dyDescent="0.25">
      <c r="E116" s="34"/>
      <c r="F116" s="34"/>
      <c r="G116" s="34"/>
      <c r="H116" s="36">
        <f>IF($H$2=Таблица1[[#Headers],[Товары и услуги]],VLOOKUP(O116,$B$4:$C$39,2,TRUE()),1)</f>
        <v>1.0039</v>
      </c>
      <c r="I116" s="35">
        <f t="shared" si="12"/>
        <v>0</v>
      </c>
      <c r="J116" s="35">
        <f t="shared" si="13"/>
        <v>0</v>
      </c>
      <c r="K116" s="35">
        <f t="shared" si="14"/>
        <v>0</v>
      </c>
      <c r="L116" s="37">
        <v>1</v>
      </c>
      <c r="M116" s="38">
        <f t="shared" si="15"/>
        <v>0</v>
      </c>
      <c r="N116" s="39"/>
      <c r="O116" s="40">
        <v>46997</v>
      </c>
    </row>
    <row r="117" spans="5:15" x14ac:dyDescent="0.25">
      <c r="E117" s="34"/>
      <c r="F117" s="34"/>
      <c r="G117" s="34"/>
      <c r="H117" s="36">
        <f>IF($H$2=Таблица1[[#Headers],[Товары и услуги]],VLOOKUP(O117,$B$4:$C$39,2,TRUE()),1)</f>
        <v>1.0039</v>
      </c>
      <c r="I117" s="35">
        <f t="shared" si="12"/>
        <v>0</v>
      </c>
      <c r="J117" s="35">
        <f t="shared" si="13"/>
        <v>0</v>
      </c>
      <c r="K117" s="35">
        <f t="shared" si="14"/>
        <v>0</v>
      </c>
      <c r="L117" s="37">
        <v>1</v>
      </c>
      <c r="M117" s="38">
        <f t="shared" si="15"/>
        <v>0</v>
      </c>
      <c r="N117" s="39"/>
      <c r="O117" s="40">
        <v>47027</v>
      </c>
    </row>
    <row r="118" spans="5:15" x14ac:dyDescent="0.25">
      <c r="E118" s="34"/>
      <c r="F118" s="34"/>
      <c r="G118" s="34"/>
      <c r="H118" s="36">
        <f>IF($H$2=Таблица1[[#Headers],[Товары и услуги]],VLOOKUP(O118,$B$4:$C$39,2,TRUE()),1)</f>
        <v>1.0039</v>
      </c>
      <c r="I118" s="35">
        <f t="shared" si="12"/>
        <v>0</v>
      </c>
      <c r="J118" s="35">
        <f t="shared" si="13"/>
        <v>0</v>
      </c>
      <c r="K118" s="35">
        <f t="shared" si="14"/>
        <v>0</v>
      </c>
      <c r="L118" s="37">
        <v>1</v>
      </c>
      <c r="M118" s="38">
        <f t="shared" si="15"/>
        <v>0</v>
      </c>
      <c r="N118" s="39"/>
      <c r="O118" s="40">
        <v>47058</v>
      </c>
    </row>
    <row r="119" spans="5:15" x14ac:dyDescent="0.25">
      <c r="E119" s="34"/>
      <c r="F119" s="34"/>
      <c r="G119" s="34"/>
      <c r="H119" s="36">
        <f>IF($H$2=Таблица1[[#Headers],[Товары и услуги]],VLOOKUP(O119,$B$4:$C$39,2,TRUE()),1)</f>
        <v>1.0039</v>
      </c>
      <c r="I119" s="35">
        <f t="shared" si="12"/>
        <v>0</v>
      </c>
      <c r="J119" s="35">
        <f t="shared" si="13"/>
        <v>0</v>
      </c>
      <c r="K119" s="35">
        <f t="shared" si="14"/>
        <v>0</v>
      </c>
      <c r="L119" s="37">
        <v>1</v>
      </c>
      <c r="M119" s="38">
        <f t="shared" si="15"/>
        <v>0</v>
      </c>
      <c r="N119" s="39"/>
      <c r="O119" s="40">
        <v>47088</v>
      </c>
    </row>
    <row r="120" spans="5:15" x14ac:dyDescent="0.25">
      <c r="E120" s="34"/>
      <c r="F120" s="34"/>
      <c r="G120" s="34"/>
      <c r="H120" s="36">
        <f>IF($H$2=Таблица1[[#Headers],[Товары и услуги]],VLOOKUP(O120,$B$4:$C$39,2,TRUE()),1)</f>
        <v>1.0039</v>
      </c>
      <c r="I120" s="35">
        <f t="shared" si="12"/>
        <v>0</v>
      </c>
      <c r="J120" s="35">
        <f t="shared" si="13"/>
        <v>0</v>
      </c>
      <c r="K120" s="35">
        <f t="shared" si="14"/>
        <v>0</v>
      </c>
      <c r="L120" s="37">
        <v>1</v>
      </c>
      <c r="M120" s="38">
        <f t="shared" si="15"/>
        <v>0</v>
      </c>
      <c r="N120" s="39"/>
      <c r="O120" s="40">
        <v>47119</v>
      </c>
    </row>
    <row r="121" spans="5:15" x14ac:dyDescent="0.25">
      <c r="E121" s="34"/>
      <c r="F121" s="34"/>
      <c r="G121" s="34"/>
      <c r="H121" s="36">
        <f>IF($H$2=Таблица1[[#Headers],[Товары и услуги]],VLOOKUP(O121,$B$4:$C$39,2,TRUE()),1)</f>
        <v>1.0039</v>
      </c>
      <c r="I121" s="35">
        <f t="shared" si="12"/>
        <v>0</v>
      </c>
      <c r="J121" s="35">
        <f t="shared" si="13"/>
        <v>0</v>
      </c>
      <c r="K121" s="35">
        <f t="shared" si="14"/>
        <v>0</v>
      </c>
      <c r="L121" s="37">
        <v>1</v>
      </c>
      <c r="M121" s="38">
        <f t="shared" si="15"/>
        <v>0</v>
      </c>
      <c r="N121" s="39"/>
      <c r="O121" s="40">
        <v>47150</v>
      </c>
    </row>
    <row r="122" spans="5:15" x14ac:dyDescent="0.25">
      <c r="E122" s="34"/>
      <c r="F122" s="34"/>
      <c r="G122" s="34"/>
      <c r="H122" s="36">
        <f>IF($H$2=Таблица1[[#Headers],[Товары и услуги]],VLOOKUP(O122,$B$4:$C$39,2,TRUE()),1)</f>
        <v>1.0039</v>
      </c>
      <c r="I122" s="35">
        <f t="shared" si="12"/>
        <v>0</v>
      </c>
      <c r="J122" s="35">
        <f t="shared" si="13"/>
        <v>0</v>
      </c>
      <c r="K122" s="35">
        <f t="shared" si="14"/>
        <v>0</v>
      </c>
      <c r="L122" s="37">
        <v>1</v>
      </c>
      <c r="M122" s="38">
        <f t="shared" si="15"/>
        <v>0</v>
      </c>
      <c r="N122" s="39"/>
      <c r="O122" s="40">
        <v>47178</v>
      </c>
    </row>
    <row r="123" spans="5:15" x14ac:dyDescent="0.25">
      <c r="E123" s="34"/>
      <c r="F123" s="34"/>
      <c r="G123" s="34"/>
      <c r="H123" s="36">
        <f>IF($H$2=Таблица1[[#Headers],[Товары и услуги]],VLOOKUP(O123,$B$4:$C$39,2,TRUE()),1)</f>
        <v>1.0039</v>
      </c>
      <c r="I123" s="35">
        <f t="shared" si="12"/>
        <v>0</v>
      </c>
      <c r="J123" s="35">
        <f t="shared" si="13"/>
        <v>0</v>
      </c>
      <c r="K123" s="35">
        <f t="shared" si="14"/>
        <v>0</v>
      </c>
      <c r="L123" s="37">
        <v>1</v>
      </c>
      <c r="M123" s="38">
        <f t="shared" si="15"/>
        <v>0</v>
      </c>
      <c r="N123" s="39"/>
      <c r="O123" s="40">
        <v>47209</v>
      </c>
    </row>
    <row r="124" spans="5:15" x14ac:dyDescent="0.25">
      <c r="E124" s="34"/>
      <c r="F124" s="34"/>
      <c r="G124" s="34"/>
      <c r="H124" s="36">
        <f>IF($H$2=Таблица1[[#Headers],[Товары и услуги]],VLOOKUP(O124,$B$4:$C$39,2,TRUE()),1)</f>
        <v>1.0039</v>
      </c>
      <c r="I124" s="35">
        <f t="shared" si="12"/>
        <v>0</v>
      </c>
      <c r="J124" s="35">
        <f t="shared" si="13"/>
        <v>0</v>
      </c>
      <c r="K124" s="35">
        <f t="shared" si="14"/>
        <v>0</v>
      </c>
      <c r="L124" s="37">
        <v>1</v>
      </c>
      <c r="M124" s="38">
        <f t="shared" si="15"/>
        <v>0</v>
      </c>
      <c r="N124" s="39"/>
      <c r="O124" s="40">
        <v>47239</v>
      </c>
    </row>
    <row r="125" spans="5:15" x14ac:dyDescent="0.25">
      <c r="E125" s="34"/>
      <c r="F125" s="34"/>
      <c r="G125" s="34"/>
      <c r="H125" s="36">
        <f>IF($H$2=Таблица1[[#Headers],[Товары и услуги]],VLOOKUP(O125,$B$4:$C$39,2,TRUE()),1)</f>
        <v>1.0039</v>
      </c>
      <c r="I125" s="35">
        <f t="shared" si="12"/>
        <v>0</v>
      </c>
      <c r="J125" s="35">
        <f t="shared" si="13"/>
        <v>0</v>
      </c>
      <c r="K125" s="35">
        <f t="shared" si="14"/>
        <v>0</v>
      </c>
      <c r="L125" s="37">
        <v>1</v>
      </c>
      <c r="M125" s="38">
        <f t="shared" si="15"/>
        <v>0</v>
      </c>
      <c r="N125" s="39"/>
      <c r="O125" s="40">
        <v>47270</v>
      </c>
    </row>
    <row r="126" spans="5:15" x14ac:dyDescent="0.25">
      <c r="E126" s="34"/>
      <c r="F126" s="34"/>
      <c r="G126" s="34"/>
      <c r="H126" s="36">
        <f>IF($H$2=Таблица1[[#Headers],[Товары и услуги]],VLOOKUP(O126,$B$4:$C$39,2,TRUE()),1)</f>
        <v>1.0039</v>
      </c>
      <c r="I126" s="35">
        <f t="shared" si="12"/>
        <v>0</v>
      </c>
      <c r="J126" s="35">
        <f t="shared" si="13"/>
        <v>0</v>
      </c>
      <c r="K126" s="35">
        <f t="shared" si="14"/>
        <v>0</v>
      </c>
      <c r="L126" s="37">
        <v>1</v>
      </c>
      <c r="M126" s="38">
        <f t="shared" si="15"/>
        <v>0</v>
      </c>
      <c r="N126" s="39"/>
      <c r="O126" s="40">
        <v>47300</v>
      </c>
    </row>
    <row r="127" spans="5:15" x14ac:dyDescent="0.25">
      <c r="E127" s="34"/>
      <c r="F127" s="34"/>
      <c r="G127" s="34"/>
      <c r="H127" s="36">
        <f>IF($H$2=Таблица1[[#Headers],[Товары и услуги]],VLOOKUP(O127,$B$4:$C$39,2,TRUE()),1)</f>
        <v>1.0039</v>
      </c>
      <c r="I127" s="35">
        <f t="shared" si="12"/>
        <v>0</v>
      </c>
      <c r="J127" s="35">
        <f t="shared" si="13"/>
        <v>0</v>
      </c>
      <c r="K127" s="35">
        <f t="shared" si="14"/>
        <v>0</v>
      </c>
      <c r="L127" s="37">
        <v>1</v>
      </c>
      <c r="M127" s="38">
        <f t="shared" si="15"/>
        <v>0</v>
      </c>
      <c r="N127" s="39"/>
      <c r="O127" s="40">
        <v>47331</v>
      </c>
    </row>
    <row r="128" spans="5:15" x14ac:dyDescent="0.25">
      <c r="E128" s="34"/>
      <c r="F128" s="34"/>
      <c r="G128" s="34"/>
      <c r="H128" s="36">
        <f>IF($H$2=Таблица1[[#Headers],[Товары и услуги]],VLOOKUP(O128,$B$4:$C$39,2,TRUE()),1)</f>
        <v>1.0039</v>
      </c>
      <c r="I128" s="35">
        <f t="shared" si="12"/>
        <v>0</v>
      </c>
      <c r="J128" s="35">
        <f t="shared" si="13"/>
        <v>0</v>
      </c>
      <c r="K128" s="35">
        <f t="shared" si="14"/>
        <v>0</v>
      </c>
      <c r="L128" s="37">
        <v>1</v>
      </c>
      <c r="M128" s="38">
        <f t="shared" si="15"/>
        <v>0</v>
      </c>
      <c r="N128" s="39"/>
      <c r="O128" s="40">
        <v>47362</v>
      </c>
    </row>
    <row r="129" spans="5:15" x14ac:dyDescent="0.25">
      <c r="E129" s="34"/>
      <c r="F129" s="34"/>
      <c r="G129" s="34"/>
      <c r="H129" s="36">
        <f>IF($H$2=Таблица1[[#Headers],[Товары и услуги]],VLOOKUP(O129,$B$4:$C$39,2,TRUE()),1)</f>
        <v>1.0039</v>
      </c>
      <c r="I129" s="35">
        <f t="shared" si="12"/>
        <v>0</v>
      </c>
      <c r="J129" s="35">
        <f t="shared" si="13"/>
        <v>0</v>
      </c>
      <c r="K129" s="35">
        <f t="shared" si="14"/>
        <v>0</v>
      </c>
      <c r="L129" s="37">
        <v>1</v>
      </c>
      <c r="M129" s="38">
        <f t="shared" si="15"/>
        <v>0</v>
      </c>
      <c r="N129" s="39"/>
      <c r="O129" s="40">
        <v>47392</v>
      </c>
    </row>
    <row r="130" spans="5:15" x14ac:dyDescent="0.25">
      <c r="E130" s="34"/>
      <c r="F130" s="34"/>
      <c r="G130" s="34"/>
      <c r="H130" s="36">
        <f>IF($H$2=Таблица1[[#Headers],[Товары и услуги]],VLOOKUP(O130,$B$4:$C$39,2,TRUE()),1)</f>
        <v>1.0039</v>
      </c>
      <c r="I130" s="35">
        <f t="shared" si="12"/>
        <v>0</v>
      </c>
      <c r="J130" s="35">
        <f t="shared" si="13"/>
        <v>0</v>
      </c>
      <c r="K130" s="35">
        <f t="shared" si="14"/>
        <v>0</v>
      </c>
      <c r="L130" s="37">
        <v>1</v>
      </c>
      <c r="M130" s="38">
        <f t="shared" si="15"/>
        <v>0</v>
      </c>
      <c r="N130" s="39"/>
      <c r="O130" s="40">
        <v>47423</v>
      </c>
    </row>
    <row r="131" spans="5:15" x14ac:dyDescent="0.25">
      <c r="E131" s="34"/>
      <c r="F131" s="34"/>
      <c r="G131" s="34"/>
      <c r="H131" s="36">
        <f>IF($H$2=Таблица1[[#Headers],[Товары и услуги]],VLOOKUP(O131,$B$4:$C$39,2,TRUE()),1)</f>
        <v>1.0039</v>
      </c>
      <c r="I131" s="35">
        <f t="shared" si="12"/>
        <v>0</v>
      </c>
      <c r="J131" s="35">
        <f t="shared" si="13"/>
        <v>0</v>
      </c>
      <c r="K131" s="35">
        <f t="shared" si="14"/>
        <v>0</v>
      </c>
      <c r="L131" s="37">
        <v>1</v>
      </c>
      <c r="M131" s="38">
        <f t="shared" si="15"/>
        <v>0</v>
      </c>
      <c r="N131" s="39"/>
      <c r="O131" s="40">
        <v>47453</v>
      </c>
    </row>
    <row r="132" spans="5:15" x14ac:dyDescent="0.25">
      <c r="E132" s="34"/>
      <c r="F132" s="34"/>
      <c r="G132" s="34"/>
      <c r="H132" s="36">
        <f>IF($H$2=Таблица1[[#Headers],[Товары и услуги]],VLOOKUP(O132,$B$4:$C$39,2,TRUE()),1)</f>
        <v>1.0039</v>
      </c>
      <c r="I132" s="35">
        <f t="shared" si="12"/>
        <v>0</v>
      </c>
      <c r="J132" s="35">
        <f t="shared" si="13"/>
        <v>0</v>
      </c>
      <c r="K132" s="35">
        <f t="shared" si="14"/>
        <v>0</v>
      </c>
      <c r="L132" s="37">
        <v>1</v>
      </c>
      <c r="M132" s="38">
        <f t="shared" si="15"/>
        <v>0</v>
      </c>
      <c r="N132" s="39"/>
      <c r="O132" s="40">
        <v>47484</v>
      </c>
    </row>
    <row r="133" spans="5:15" x14ac:dyDescent="0.25">
      <c r="E133" s="34"/>
      <c r="F133" s="34"/>
      <c r="G133" s="34"/>
      <c r="H133" s="36">
        <f>IF($H$2=Таблица1[[#Headers],[Товары и услуги]],VLOOKUP(O133,$B$4:$C$39,2,TRUE()),1)</f>
        <v>1.0039</v>
      </c>
      <c r="I133" s="35">
        <f t="shared" si="12"/>
        <v>0</v>
      </c>
      <c r="J133" s="35">
        <f t="shared" si="13"/>
        <v>0</v>
      </c>
      <c r="K133" s="35">
        <f t="shared" si="14"/>
        <v>0</v>
      </c>
      <c r="L133" s="37">
        <v>1</v>
      </c>
      <c r="M133" s="38">
        <f t="shared" si="15"/>
        <v>0</v>
      </c>
      <c r="N133" s="39"/>
      <c r="O133" s="40">
        <v>47515</v>
      </c>
    </row>
    <row r="134" spans="5:15" x14ac:dyDescent="0.25">
      <c r="E134" s="34"/>
      <c r="F134" s="34"/>
      <c r="G134" s="34"/>
      <c r="H134" s="36">
        <f>IF($H$2=Таблица1[[#Headers],[Товары и услуги]],VLOOKUP(O134,$B$4:$C$39,2,TRUE()),1)</f>
        <v>1.0039</v>
      </c>
      <c r="I134" s="35">
        <f t="shared" si="12"/>
        <v>0</v>
      </c>
      <c r="J134" s="35">
        <f t="shared" si="13"/>
        <v>0</v>
      </c>
      <c r="K134" s="35">
        <f t="shared" si="14"/>
        <v>0</v>
      </c>
      <c r="L134" s="37">
        <v>1</v>
      </c>
      <c r="M134" s="38">
        <f t="shared" si="15"/>
        <v>0</v>
      </c>
      <c r="N134" s="39"/>
      <c r="O134" s="40">
        <v>47543</v>
      </c>
    </row>
    <row r="135" spans="5:15" x14ac:dyDescent="0.25">
      <c r="E135" s="34"/>
      <c r="F135" s="34"/>
      <c r="G135" s="34"/>
      <c r="H135" s="36">
        <f>IF($H$2=Таблица1[[#Headers],[Товары и услуги]],VLOOKUP(O135,$B$4:$C$39,2,TRUE()),1)</f>
        <v>1.0039</v>
      </c>
      <c r="I135" s="35">
        <f t="shared" ref="I135:I166" si="16">ROUND(G135*H135,2)</f>
        <v>0</v>
      </c>
      <c r="J135" s="35">
        <f t="shared" ref="J135:J166" si="17">I135-G135</f>
        <v>0</v>
      </c>
      <c r="K135" s="35">
        <f t="shared" ref="K135:K166" si="18">ROUND(G135*L135,2)-G135</f>
        <v>0</v>
      </c>
      <c r="L135" s="37">
        <v>1</v>
      </c>
      <c r="M135" s="38">
        <f t="shared" ref="M135:M166" si="19">G135+J135+K135</f>
        <v>0</v>
      </c>
      <c r="N135" s="39"/>
      <c r="O135" s="40">
        <v>47574</v>
      </c>
    </row>
    <row r="136" spans="5:15" x14ac:dyDescent="0.25">
      <c r="E136" s="34"/>
      <c r="F136" s="34"/>
      <c r="G136" s="34"/>
      <c r="H136" s="36">
        <f>IF($H$2=Таблица1[[#Headers],[Товары и услуги]],VLOOKUP(O136,$B$4:$C$39,2,TRUE()),1)</f>
        <v>1.0039</v>
      </c>
      <c r="I136" s="35">
        <f t="shared" si="16"/>
        <v>0</v>
      </c>
      <c r="J136" s="35">
        <f t="shared" si="17"/>
        <v>0</v>
      </c>
      <c r="K136" s="35">
        <f t="shared" si="18"/>
        <v>0</v>
      </c>
      <c r="L136" s="37">
        <v>1</v>
      </c>
      <c r="M136" s="38">
        <f t="shared" si="19"/>
        <v>0</v>
      </c>
      <c r="N136" s="39"/>
      <c r="O136" s="40">
        <v>47604</v>
      </c>
    </row>
    <row r="137" spans="5:15" x14ac:dyDescent="0.25">
      <c r="E137" s="34"/>
      <c r="F137" s="34"/>
      <c r="G137" s="34"/>
      <c r="H137" s="36">
        <f>IF($H$2=Таблица1[[#Headers],[Товары и услуги]],VLOOKUP(O137,$B$4:$C$39,2,TRUE()),1)</f>
        <v>1.0039</v>
      </c>
      <c r="I137" s="35">
        <f t="shared" si="16"/>
        <v>0</v>
      </c>
      <c r="J137" s="35">
        <f t="shared" si="17"/>
        <v>0</v>
      </c>
      <c r="K137" s="35">
        <f t="shared" si="18"/>
        <v>0</v>
      </c>
      <c r="L137" s="37">
        <v>1</v>
      </c>
      <c r="M137" s="38">
        <f t="shared" si="19"/>
        <v>0</v>
      </c>
      <c r="N137" s="39"/>
      <c r="O137" s="40">
        <v>47635</v>
      </c>
    </row>
    <row r="138" spans="5:15" x14ac:dyDescent="0.25">
      <c r="E138" s="34"/>
      <c r="F138" s="34"/>
      <c r="G138" s="34"/>
      <c r="H138" s="36">
        <f>IF($H$2=Таблица1[[#Headers],[Товары и услуги]],VLOOKUP(O138,$B$4:$C$39,2,TRUE()),1)</f>
        <v>1.0039</v>
      </c>
      <c r="I138" s="35">
        <f t="shared" si="16"/>
        <v>0</v>
      </c>
      <c r="J138" s="35">
        <f t="shared" si="17"/>
        <v>0</v>
      </c>
      <c r="K138" s="35">
        <f t="shared" si="18"/>
        <v>0</v>
      </c>
      <c r="L138" s="37">
        <v>1</v>
      </c>
      <c r="M138" s="38">
        <f t="shared" si="19"/>
        <v>0</v>
      </c>
      <c r="N138" s="39"/>
      <c r="O138" s="40">
        <v>47665</v>
      </c>
    </row>
    <row r="139" spans="5:15" x14ac:dyDescent="0.25">
      <c r="E139" s="34"/>
      <c r="F139" s="34"/>
      <c r="G139" s="34"/>
      <c r="H139" s="36">
        <f>IF($H$2=Таблица1[[#Headers],[Товары и услуги]],VLOOKUP(O139,$B$4:$C$39,2,TRUE()),1)</f>
        <v>1.0039</v>
      </c>
      <c r="I139" s="35">
        <f t="shared" si="16"/>
        <v>0</v>
      </c>
      <c r="J139" s="35">
        <f t="shared" si="17"/>
        <v>0</v>
      </c>
      <c r="K139" s="35">
        <f t="shared" si="18"/>
        <v>0</v>
      </c>
      <c r="L139" s="37">
        <v>1</v>
      </c>
      <c r="M139" s="38">
        <f t="shared" si="19"/>
        <v>0</v>
      </c>
      <c r="N139" s="39"/>
      <c r="O139" s="40">
        <v>47696</v>
      </c>
    </row>
    <row r="140" spans="5:15" x14ac:dyDescent="0.25">
      <c r="E140" s="34"/>
      <c r="F140" s="34"/>
      <c r="G140" s="34"/>
      <c r="H140" s="36">
        <f>IF($H$2=Таблица1[[#Headers],[Товары и услуги]],VLOOKUP(O140,$B$4:$C$39,2,TRUE()),1)</f>
        <v>1.0039</v>
      </c>
      <c r="I140" s="35">
        <f t="shared" si="16"/>
        <v>0</v>
      </c>
      <c r="J140" s="35">
        <f t="shared" si="17"/>
        <v>0</v>
      </c>
      <c r="K140" s="35">
        <f t="shared" si="18"/>
        <v>0</v>
      </c>
      <c r="L140" s="37">
        <v>1</v>
      </c>
      <c r="M140" s="38">
        <f t="shared" si="19"/>
        <v>0</v>
      </c>
      <c r="N140" s="39"/>
      <c r="O140" s="40">
        <v>47727</v>
      </c>
    </row>
    <row r="141" spans="5:15" x14ac:dyDescent="0.25">
      <c r="E141" s="34"/>
      <c r="F141" s="34"/>
      <c r="G141" s="34"/>
      <c r="H141" s="36">
        <f>IF($H$2=Таблица1[[#Headers],[Товары и услуги]],VLOOKUP(O141,$B$4:$C$39,2,TRUE()),1)</f>
        <v>1.0039</v>
      </c>
      <c r="I141" s="35">
        <f t="shared" si="16"/>
        <v>0</v>
      </c>
      <c r="J141" s="35">
        <f t="shared" si="17"/>
        <v>0</v>
      </c>
      <c r="K141" s="35">
        <f t="shared" si="18"/>
        <v>0</v>
      </c>
      <c r="L141" s="37">
        <v>1</v>
      </c>
      <c r="M141" s="38">
        <f t="shared" si="19"/>
        <v>0</v>
      </c>
      <c r="N141" s="39"/>
      <c r="O141" s="40">
        <v>47757</v>
      </c>
    </row>
    <row r="142" spans="5:15" x14ac:dyDescent="0.25">
      <c r="E142" s="34"/>
      <c r="F142" s="34"/>
      <c r="G142" s="34"/>
      <c r="H142" s="36">
        <f>IF($H$2=Таблица1[[#Headers],[Товары и услуги]],VLOOKUP(O142,$B$4:$C$39,2,TRUE()),1)</f>
        <v>1.0039</v>
      </c>
      <c r="I142" s="35">
        <f t="shared" si="16"/>
        <v>0</v>
      </c>
      <c r="J142" s="35">
        <f t="shared" si="17"/>
        <v>0</v>
      </c>
      <c r="K142" s="35">
        <f t="shared" si="18"/>
        <v>0</v>
      </c>
      <c r="L142" s="37">
        <v>1</v>
      </c>
      <c r="M142" s="38">
        <f t="shared" si="19"/>
        <v>0</v>
      </c>
      <c r="N142" s="39"/>
      <c r="O142" s="40">
        <v>47788</v>
      </c>
    </row>
    <row r="143" spans="5:15" x14ac:dyDescent="0.25">
      <c r="E143" s="34"/>
      <c r="F143" s="34"/>
      <c r="G143" s="34"/>
      <c r="H143" s="36">
        <f>IF($H$2=Таблица1[[#Headers],[Товары и услуги]],VLOOKUP(O143,$B$4:$C$39,2,TRUE()),1)</f>
        <v>1.0039</v>
      </c>
      <c r="I143" s="35">
        <f t="shared" si="16"/>
        <v>0</v>
      </c>
      <c r="J143" s="35">
        <f t="shared" si="17"/>
        <v>0</v>
      </c>
      <c r="K143" s="35">
        <f t="shared" si="18"/>
        <v>0</v>
      </c>
      <c r="L143" s="37">
        <v>1</v>
      </c>
      <c r="M143" s="38">
        <f t="shared" si="19"/>
        <v>0</v>
      </c>
      <c r="N143" s="39"/>
      <c r="O143" s="40">
        <v>47818</v>
      </c>
    </row>
    <row r="144" spans="5:15" x14ac:dyDescent="0.25">
      <c r="E144" s="34"/>
      <c r="F144" s="34"/>
      <c r="G144" s="34"/>
      <c r="H144" s="36">
        <f>IF($H$2=Таблица1[[#Headers],[Товары и услуги]],VLOOKUP(O144,$B$4:$C$39,2,TRUE()),1)</f>
        <v>1.0039</v>
      </c>
      <c r="I144" s="35">
        <f t="shared" si="16"/>
        <v>0</v>
      </c>
      <c r="J144" s="35">
        <f t="shared" si="17"/>
        <v>0</v>
      </c>
      <c r="K144" s="35">
        <f t="shared" si="18"/>
        <v>0</v>
      </c>
      <c r="L144" s="37">
        <v>1</v>
      </c>
      <c r="M144" s="38">
        <f t="shared" si="19"/>
        <v>0</v>
      </c>
      <c r="N144" s="39"/>
      <c r="O144" s="40">
        <v>47849</v>
      </c>
    </row>
    <row r="145" spans="5:15" x14ac:dyDescent="0.25">
      <c r="E145" s="34"/>
      <c r="F145" s="34"/>
      <c r="G145" s="34"/>
      <c r="H145" s="36">
        <f>IF($H$2=Таблица1[[#Headers],[Товары и услуги]],VLOOKUP(O145,$B$4:$C$39,2,TRUE()),1)</f>
        <v>1.0039</v>
      </c>
      <c r="I145" s="35">
        <f t="shared" si="16"/>
        <v>0</v>
      </c>
      <c r="J145" s="35">
        <f t="shared" si="17"/>
        <v>0</v>
      </c>
      <c r="K145" s="35">
        <f t="shared" si="18"/>
        <v>0</v>
      </c>
      <c r="L145" s="37">
        <v>1</v>
      </c>
      <c r="M145" s="38">
        <f t="shared" si="19"/>
        <v>0</v>
      </c>
      <c r="N145" s="39"/>
      <c r="O145" s="40">
        <v>47880</v>
      </c>
    </row>
    <row r="146" spans="5:15" x14ac:dyDescent="0.25">
      <c r="E146" s="34"/>
      <c r="F146" s="34"/>
      <c r="G146" s="34"/>
      <c r="H146" s="36">
        <f>IF($H$2=Таблица1[[#Headers],[Товары и услуги]],VLOOKUP(O146,$B$4:$C$39,2,TRUE()),1)</f>
        <v>1.0039</v>
      </c>
      <c r="I146" s="35">
        <f t="shared" si="16"/>
        <v>0</v>
      </c>
      <c r="J146" s="35">
        <f t="shared" si="17"/>
        <v>0</v>
      </c>
      <c r="K146" s="35">
        <f t="shared" si="18"/>
        <v>0</v>
      </c>
      <c r="L146" s="37">
        <v>1</v>
      </c>
      <c r="M146" s="38">
        <f t="shared" si="19"/>
        <v>0</v>
      </c>
      <c r="N146" s="39"/>
      <c r="O146" s="40">
        <v>47908</v>
      </c>
    </row>
    <row r="147" spans="5:15" x14ac:dyDescent="0.25">
      <c r="E147" s="34"/>
      <c r="F147" s="34"/>
      <c r="G147" s="34"/>
      <c r="H147" s="36">
        <f>IF($H$2=Таблица1[[#Headers],[Товары и услуги]],VLOOKUP(O147,$B$4:$C$39,2,TRUE()),1)</f>
        <v>1.0039</v>
      </c>
      <c r="I147" s="35">
        <f t="shared" si="16"/>
        <v>0</v>
      </c>
      <c r="J147" s="35">
        <f t="shared" si="17"/>
        <v>0</v>
      </c>
      <c r="K147" s="35">
        <f t="shared" si="18"/>
        <v>0</v>
      </c>
      <c r="L147" s="37">
        <v>1</v>
      </c>
      <c r="M147" s="38">
        <f t="shared" si="19"/>
        <v>0</v>
      </c>
      <c r="N147" s="39"/>
      <c r="O147" s="40">
        <v>47939</v>
      </c>
    </row>
    <row r="148" spans="5:15" x14ac:dyDescent="0.25">
      <c r="E148" s="34"/>
      <c r="F148" s="34"/>
      <c r="G148" s="34"/>
      <c r="H148" s="36">
        <f>IF($H$2=Таблица1[[#Headers],[Товары и услуги]],VLOOKUP(O148,$B$4:$C$39,2,TRUE()),1)</f>
        <v>1.0039</v>
      </c>
      <c r="I148" s="35">
        <f t="shared" si="16"/>
        <v>0</v>
      </c>
      <c r="J148" s="35">
        <f t="shared" si="17"/>
        <v>0</v>
      </c>
      <c r="K148" s="35">
        <f t="shared" si="18"/>
        <v>0</v>
      </c>
      <c r="L148" s="37">
        <v>1</v>
      </c>
      <c r="M148" s="38">
        <f t="shared" si="19"/>
        <v>0</v>
      </c>
      <c r="N148" s="39"/>
      <c r="O148" s="40">
        <v>47969</v>
      </c>
    </row>
    <row r="149" spans="5:15" x14ac:dyDescent="0.25">
      <c r="E149" s="34"/>
      <c r="F149" s="34"/>
      <c r="G149" s="34"/>
      <c r="H149" s="36">
        <f>IF($H$2=Таблица1[[#Headers],[Товары и услуги]],VLOOKUP(O149,$B$4:$C$39,2,TRUE()),1)</f>
        <v>1.0039</v>
      </c>
      <c r="I149" s="35">
        <f t="shared" si="16"/>
        <v>0</v>
      </c>
      <c r="J149" s="35">
        <f t="shared" si="17"/>
        <v>0</v>
      </c>
      <c r="K149" s="35">
        <f t="shared" si="18"/>
        <v>0</v>
      </c>
      <c r="L149" s="37">
        <v>1</v>
      </c>
      <c r="M149" s="38">
        <f t="shared" si="19"/>
        <v>0</v>
      </c>
      <c r="N149" s="39"/>
      <c r="O149" s="40">
        <v>48000</v>
      </c>
    </row>
    <row r="150" spans="5:15" x14ac:dyDescent="0.25">
      <c r="E150" s="34"/>
      <c r="F150" s="34"/>
      <c r="G150" s="34"/>
      <c r="H150" s="36">
        <f>IF($H$2=Таблица1[[#Headers],[Товары и услуги]],VLOOKUP(O150,$B$4:$C$39,2,TRUE()),1)</f>
        <v>1.0039</v>
      </c>
      <c r="I150" s="35">
        <f t="shared" si="16"/>
        <v>0</v>
      </c>
      <c r="J150" s="35">
        <f t="shared" si="17"/>
        <v>0</v>
      </c>
      <c r="K150" s="35">
        <f t="shared" si="18"/>
        <v>0</v>
      </c>
      <c r="L150" s="37">
        <v>1</v>
      </c>
      <c r="M150" s="38">
        <f t="shared" si="19"/>
        <v>0</v>
      </c>
      <c r="N150" s="39"/>
      <c r="O150" s="40">
        <v>48030</v>
      </c>
    </row>
    <row r="151" spans="5:15" x14ac:dyDescent="0.25">
      <c r="E151" s="34"/>
      <c r="F151" s="34"/>
      <c r="G151" s="34"/>
      <c r="H151" s="36">
        <f>IF($H$2=Таблица1[[#Headers],[Товары и услуги]],VLOOKUP(O151,$B$4:$C$39,2,TRUE()),1)</f>
        <v>1.0039</v>
      </c>
      <c r="I151" s="35">
        <f t="shared" si="16"/>
        <v>0</v>
      </c>
      <c r="J151" s="35">
        <f t="shared" si="17"/>
        <v>0</v>
      </c>
      <c r="K151" s="35">
        <f t="shared" si="18"/>
        <v>0</v>
      </c>
      <c r="L151" s="37">
        <v>1</v>
      </c>
      <c r="M151" s="38">
        <f t="shared" si="19"/>
        <v>0</v>
      </c>
      <c r="N151" s="39"/>
      <c r="O151" s="40">
        <v>48061</v>
      </c>
    </row>
    <row r="152" spans="5:15" x14ac:dyDescent="0.25">
      <c r="E152" s="34"/>
      <c r="F152" s="34"/>
      <c r="G152" s="34"/>
      <c r="H152" s="36">
        <f>IF($H$2=Таблица1[[#Headers],[Товары и услуги]],VLOOKUP(O152,$B$4:$C$39,2,TRUE()),1)</f>
        <v>1.0039</v>
      </c>
      <c r="I152" s="35">
        <f t="shared" si="16"/>
        <v>0</v>
      </c>
      <c r="J152" s="35">
        <f t="shared" si="17"/>
        <v>0</v>
      </c>
      <c r="K152" s="35">
        <f t="shared" si="18"/>
        <v>0</v>
      </c>
      <c r="L152" s="37">
        <v>1</v>
      </c>
      <c r="M152" s="38">
        <f t="shared" si="19"/>
        <v>0</v>
      </c>
      <c r="N152" s="39"/>
      <c r="O152" s="40">
        <v>48092</v>
      </c>
    </row>
    <row r="153" spans="5:15" x14ac:dyDescent="0.25">
      <c r="E153" s="34"/>
      <c r="F153" s="34"/>
      <c r="G153" s="34"/>
      <c r="H153" s="36">
        <f>IF($H$2=Таблица1[[#Headers],[Товары и услуги]],VLOOKUP(O153,$B$4:$C$39,2,TRUE()),1)</f>
        <v>1.0039</v>
      </c>
      <c r="I153" s="35">
        <f t="shared" si="16"/>
        <v>0</v>
      </c>
      <c r="J153" s="35">
        <f t="shared" si="17"/>
        <v>0</v>
      </c>
      <c r="K153" s="35">
        <f t="shared" si="18"/>
        <v>0</v>
      </c>
      <c r="L153" s="37">
        <v>1</v>
      </c>
      <c r="M153" s="38">
        <f t="shared" si="19"/>
        <v>0</v>
      </c>
      <c r="N153" s="39"/>
      <c r="O153" s="40">
        <v>48122</v>
      </c>
    </row>
    <row r="154" spans="5:15" x14ac:dyDescent="0.25">
      <c r="E154" s="34"/>
      <c r="F154" s="34"/>
      <c r="G154" s="34"/>
      <c r="H154" s="36">
        <f>IF($H$2=Таблица1[[#Headers],[Товары и услуги]],VLOOKUP(O154,$B$4:$C$39,2,TRUE()),1)</f>
        <v>1.0039</v>
      </c>
      <c r="I154" s="35">
        <f t="shared" si="16"/>
        <v>0</v>
      </c>
      <c r="J154" s="35">
        <f t="shared" si="17"/>
        <v>0</v>
      </c>
      <c r="K154" s="35">
        <f t="shared" si="18"/>
        <v>0</v>
      </c>
      <c r="L154" s="37">
        <v>1</v>
      </c>
      <c r="M154" s="38">
        <f t="shared" si="19"/>
        <v>0</v>
      </c>
      <c r="N154" s="39"/>
      <c r="O154" s="40">
        <v>48153</v>
      </c>
    </row>
    <row r="155" spans="5:15" x14ac:dyDescent="0.25">
      <c r="E155" s="34"/>
      <c r="F155" s="34"/>
      <c r="G155" s="34"/>
      <c r="H155" s="36">
        <f>IF($H$2=Таблица1[[#Headers],[Товары и услуги]],VLOOKUP(O155,$B$4:$C$39,2,TRUE()),1)</f>
        <v>1.0039</v>
      </c>
      <c r="I155" s="35">
        <f t="shared" si="16"/>
        <v>0</v>
      </c>
      <c r="J155" s="35">
        <f t="shared" si="17"/>
        <v>0</v>
      </c>
      <c r="K155" s="35">
        <f t="shared" si="18"/>
        <v>0</v>
      </c>
      <c r="L155" s="37">
        <v>1</v>
      </c>
      <c r="M155" s="38">
        <f t="shared" si="19"/>
        <v>0</v>
      </c>
      <c r="N155" s="39"/>
      <c r="O155" s="40">
        <v>48183</v>
      </c>
    </row>
    <row r="156" spans="5:15" x14ac:dyDescent="0.25">
      <c r="E156" s="34"/>
      <c r="F156" s="34"/>
      <c r="G156" s="34"/>
      <c r="H156" s="36">
        <f>IF($H$2=Таблица1[[#Headers],[Товары и услуги]],VLOOKUP(O156,$B$4:$C$39,2,TRUE()),1)</f>
        <v>1.0039</v>
      </c>
      <c r="I156" s="35">
        <f t="shared" si="16"/>
        <v>0</v>
      </c>
      <c r="J156" s="35">
        <f t="shared" si="17"/>
        <v>0</v>
      </c>
      <c r="K156" s="35">
        <f t="shared" si="18"/>
        <v>0</v>
      </c>
      <c r="L156" s="37">
        <v>1</v>
      </c>
      <c r="M156" s="38">
        <f t="shared" si="19"/>
        <v>0</v>
      </c>
      <c r="N156" s="39"/>
      <c r="O156" s="40">
        <v>48214</v>
      </c>
    </row>
    <row r="157" spans="5:15" x14ac:dyDescent="0.25">
      <c r="E157" s="34"/>
      <c r="F157" s="34"/>
      <c r="G157" s="34"/>
      <c r="H157" s="36">
        <f>IF($H$2=Таблица1[[#Headers],[Товары и услуги]],VLOOKUP(O157,$B$4:$C$39,2,TRUE()),1)</f>
        <v>1.0039</v>
      </c>
      <c r="I157" s="35">
        <f t="shared" si="16"/>
        <v>0</v>
      </c>
      <c r="J157" s="35">
        <f t="shared" si="17"/>
        <v>0</v>
      </c>
      <c r="K157" s="35">
        <f t="shared" si="18"/>
        <v>0</v>
      </c>
      <c r="L157" s="37">
        <v>1</v>
      </c>
      <c r="M157" s="38">
        <f t="shared" si="19"/>
        <v>0</v>
      </c>
      <c r="N157" s="39"/>
      <c r="O157" s="40">
        <v>48245</v>
      </c>
    </row>
    <row r="158" spans="5:15" x14ac:dyDescent="0.25">
      <c r="E158" s="34"/>
      <c r="F158" s="34"/>
      <c r="G158" s="34"/>
      <c r="H158" s="36">
        <f>IF($H$2=Таблица1[[#Headers],[Товары и услуги]],VLOOKUP(O158,$B$4:$C$39,2,TRUE()),1)</f>
        <v>1.0039</v>
      </c>
      <c r="I158" s="35">
        <f t="shared" si="16"/>
        <v>0</v>
      </c>
      <c r="J158" s="35">
        <f t="shared" si="17"/>
        <v>0</v>
      </c>
      <c r="K158" s="35">
        <f t="shared" si="18"/>
        <v>0</v>
      </c>
      <c r="L158" s="37">
        <v>1</v>
      </c>
      <c r="M158" s="38">
        <f t="shared" si="19"/>
        <v>0</v>
      </c>
      <c r="N158" s="39"/>
      <c r="O158" s="40">
        <v>48274</v>
      </c>
    </row>
    <row r="159" spans="5:15" x14ac:dyDescent="0.25">
      <c r="E159" s="34"/>
      <c r="F159" s="34"/>
      <c r="G159" s="34"/>
      <c r="H159" s="36">
        <f>IF($H$2=Таблица1[[#Headers],[Товары и услуги]],VLOOKUP(O159,$B$4:$C$39,2,TRUE()),1)</f>
        <v>1.0039</v>
      </c>
      <c r="I159" s="35">
        <f t="shared" si="16"/>
        <v>0</v>
      </c>
      <c r="J159" s="35">
        <f t="shared" si="17"/>
        <v>0</v>
      </c>
      <c r="K159" s="35">
        <f t="shared" si="18"/>
        <v>0</v>
      </c>
      <c r="L159" s="37">
        <v>1</v>
      </c>
      <c r="M159" s="38">
        <f t="shared" si="19"/>
        <v>0</v>
      </c>
      <c r="N159" s="39"/>
      <c r="O159" s="40">
        <v>48305</v>
      </c>
    </row>
    <row r="160" spans="5:15" x14ac:dyDescent="0.25">
      <c r="E160" s="34"/>
      <c r="F160" s="34"/>
      <c r="G160" s="34"/>
      <c r="H160" s="36">
        <f>IF($H$2=Таблица1[[#Headers],[Товары и услуги]],VLOOKUP(O160,$B$4:$C$39,2,TRUE()),1)</f>
        <v>1.0039</v>
      </c>
      <c r="I160" s="35">
        <f t="shared" si="16"/>
        <v>0</v>
      </c>
      <c r="J160" s="35">
        <f t="shared" si="17"/>
        <v>0</v>
      </c>
      <c r="K160" s="35">
        <f t="shared" si="18"/>
        <v>0</v>
      </c>
      <c r="L160" s="37">
        <v>1</v>
      </c>
      <c r="M160" s="38">
        <f t="shared" si="19"/>
        <v>0</v>
      </c>
      <c r="N160" s="39"/>
      <c r="O160" s="40">
        <v>48335</v>
      </c>
    </row>
    <row r="161" spans="5:15" x14ac:dyDescent="0.25">
      <c r="E161" s="34"/>
      <c r="F161" s="34"/>
      <c r="G161" s="34"/>
      <c r="H161" s="36">
        <f>IF($H$2=Таблица1[[#Headers],[Товары и услуги]],VLOOKUP(O161,$B$4:$C$39,2,TRUE()),1)</f>
        <v>1.0039</v>
      </c>
      <c r="I161" s="35">
        <f t="shared" si="16"/>
        <v>0</v>
      </c>
      <c r="J161" s="35">
        <f t="shared" si="17"/>
        <v>0</v>
      </c>
      <c r="K161" s="35">
        <f t="shared" si="18"/>
        <v>0</v>
      </c>
      <c r="L161" s="37">
        <v>1</v>
      </c>
      <c r="M161" s="38">
        <f t="shared" si="19"/>
        <v>0</v>
      </c>
      <c r="N161" s="39"/>
      <c r="O161" s="40">
        <v>48366</v>
      </c>
    </row>
    <row r="162" spans="5:15" x14ac:dyDescent="0.25">
      <c r="E162" s="34"/>
      <c r="F162" s="34"/>
      <c r="G162" s="34"/>
      <c r="H162" s="36">
        <f>IF($H$2=Таблица1[[#Headers],[Товары и услуги]],VLOOKUP(O162,$B$4:$C$39,2,TRUE()),1)</f>
        <v>1.0039</v>
      </c>
      <c r="I162" s="35">
        <f t="shared" si="16"/>
        <v>0</v>
      </c>
      <c r="J162" s="35">
        <f t="shared" si="17"/>
        <v>0</v>
      </c>
      <c r="K162" s="35">
        <f t="shared" si="18"/>
        <v>0</v>
      </c>
      <c r="L162" s="37">
        <v>1</v>
      </c>
      <c r="M162" s="38">
        <f t="shared" si="19"/>
        <v>0</v>
      </c>
      <c r="N162" s="39"/>
      <c r="O162" s="40">
        <v>48396</v>
      </c>
    </row>
    <row r="163" spans="5:15" x14ac:dyDescent="0.25">
      <c r="E163" s="34"/>
      <c r="F163" s="34"/>
      <c r="G163" s="34"/>
      <c r="H163" s="36">
        <f>IF($H$2=Таблица1[[#Headers],[Товары и услуги]],VLOOKUP(O163,$B$4:$C$39,2,TRUE()),1)</f>
        <v>1.0039</v>
      </c>
      <c r="I163" s="35">
        <f t="shared" si="16"/>
        <v>0</v>
      </c>
      <c r="J163" s="35">
        <f t="shared" si="17"/>
        <v>0</v>
      </c>
      <c r="K163" s="35">
        <f t="shared" si="18"/>
        <v>0</v>
      </c>
      <c r="L163" s="37">
        <v>1</v>
      </c>
      <c r="M163" s="38">
        <f t="shared" si="19"/>
        <v>0</v>
      </c>
      <c r="N163" s="39"/>
      <c r="O163" s="40">
        <v>48427</v>
      </c>
    </row>
    <row r="164" spans="5:15" x14ac:dyDescent="0.25">
      <c r="E164" s="34"/>
      <c r="F164" s="34"/>
      <c r="G164" s="34"/>
      <c r="H164" s="36">
        <f>IF($H$2=Таблица1[[#Headers],[Товары и услуги]],VLOOKUP(O164,$B$4:$C$39,2,TRUE()),1)</f>
        <v>1.0039</v>
      </c>
      <c r="I164" s="35">
        <f t="shared" si="16"/>
        <v>0</v>
      </c>
      <c r="J164" s="35">
        <f t="shared" si="17"/>
        <v>0</v>
      </c>
      <c r="K164" s="35">
        <f t="shared" si="18"/>
        <v>0</v>
      </c>
      <c r="L164" s="37">
        <v>1</v>
      </c>
      <c r="M164" s="38">
        <f t="shared" si="19"/>
        <v>0</v>
      </c>
      <c r="N164" s="39"/>
      <c r="O164" s="40">
        <v>48458</v>
      </c>
    </row>
    <row r="165" spans="5:15" x14ac:dyDescent="0.25">
      <c r="E165" s="34"/>
      <c r="F165" s="34"/>
      <c r="G165" s="34"/>
      <c r="H165" s="36">
        <f>IF($H$2=Таблица1[[#Headers],[Товары и услуги]],VLOOKUP(O165,$B$4:$C$39,2,TRUE()),1)</f>
        <v>1.0039</v>
      </c>
      <c r="I165" s="35">
        <f t="shared" si="16"/>
        <v>0</v>
      </c>
      <c r="J165" s="35">
        <f t="shared" si="17"/>
        <v>0</v>
      </c>
      <c r="K165" s="35">
        <f t="shared" si="18"/>
        <v>0</v>
      </c>
      <c r="L165" s="37">
        <v>1</v>
      </c>
      <c r="M165" s="38">
        <f t="shared" si="19"/>
        <v>0</v>
      </c>
      <c r="N165" s="39"/>
      <c r="O165" s="40">
        <v>48488</v>
      </c>
    </row>
    <row r="166" spans="5:15" x14ac:dyDescent="0.25">
      <c r="E166" s="34"/>
      <c r="F166" s="34"/>
      <c r="G166" s="34"/>
      <c r="H166" s="36">
        <f>IF($H$2=Таблица1[[#Headers],[Товары и услуги]],VLOOKUP(O166,$B$4:$C$39,2,TRUE()),1)</f>
        <v>1.0039</v>
      </c>
      <c r="I166" s="35">
        <f t="shared" si="16"/>
        <v>0</v>
      </c>
      <c r="J166" s="35">
        <f t="shared" si="17"/>
        <v>0</v>
      </c>
      <c r="K166" s="35">
        <f t="shared" si="18"/>
        <v>0</v>
      </c>
      <c r="L166" s="37">
        <v>1</v>
      </c>
      <c r="M166" s="38">
        <f t="shared" si="19"/>
        <v>0</v>
      </c>
      <c r="N166" s="39"/>
      <c r="O166" s="40">
        <v>48519</v>
      </c>
    </row>
    <row r="167" spans="5:15" x14ac:dyDescent="0.25">
      <c r="E167" s="34"/>
      <c r="F167" s="34"/>
      <c r="G167" s="34"/>
      <c r="H167" s="36">
        <f>IF($H$2=Таблица1[[#Headers],[Товары и услуги]],VLOOKUP(O167,$B$4:$C$39,2,TRUE()),1)</f>
        <v>1.0039</v>
      </c>
      <c r="I167" s="35">
        <f t="shared" ref="I167:I194" si="20">ROUND(G167*H167,2)</f>
        <v>0</v>
      </c>
      <c r="J167" s="35">
        <f t="shared" ref="J167:J194" si="21">I167-G167</f>
        <v>0</v>
      </c>
      <c r="K167" s="35">
        <f t="shared" ref="K167:K194" si="22">ROUND(G167*L167,2)-G167</f>
        <v>0</v>
      </c>
      <c r="L167" s="37">
        <v>1</v>
      </c>
      <c r="M167" s="38">
        <f t="shared" ref="M167:M194" si="23">G167+J167+K167</f>
        <v>0</v>
      </c>
      <c r="N167" s="39"/>
      <c r="O167" s="40">
        <v>48549</v>
      </c>
    </row>
    <row r="168" spans="5:15" x14ac:dyDescent="0.25">
      <c r="E168" s="34"/>
      <c r="F168" s="34"/>
      <c r="G168" s="34"/>
      <c r="H168" s="36">
        <f>IF($H$2=Таблица1[[#Headers],[Товары и услуги]],VLOOKUP(O168,$B$4:$C$39,2,TRUE()),1)</f>
        <v>1.0039</v>
      </c>
      <c r="I168" s="35">
        <f t="shared" si="20"/>
        <v>0</v>
      </c>
      <c r="J168" s="35">
        <f t="shared" si="21"/>
        <v>0</v>
      </c>
      <c r="K168" s="35">
        <f t="shared" si="22"/>
        <v>0</v>
      </c>
      <c r="L168" s="37">
        <v>1</v>
      </c>
      <c r="M168" s="38">
        <f t="shared" si="23"/>
        <v>0</v>
      </c>
      <c r="N168" s="39"/>
      <c r="O168" s="40">
        <v>48580</v>
      </c>
    </row>
    <row r="169" spans="5:15" x14ac:dyDescent="0.25">
      <c r="E169" s="34"/>
      <c r="F169" s="34"/>
      <c r="G169" s="34"/>
      <c r="H169" s="36">
        <f>IF($H$2=Таблица1[[#Headers],[Товары и услуги]],VLOOKUP(O169,$B$4:$C$39,2,TRUE()),1)</f>
        <v>1.0039</v>
      </c>
      <c r="I169" s="35">
        <f t="shared" si="20"/>
        <v>0</v>
      </c>
      <c r="J169" s="35">
        <f t="shared" si="21"/>
        <v>0</v>
      </c>
      <c r="K169" s="35">
        <f t="shared" si="22"/>
        <v>0</v>
      </c>
      <c r="L169" s="37">
        <v>1</v>
      </c>
      <c r="M169" s="38">
        <f t="shared" si="23"/>
        <v>0</v>
      </c>
      <c r="N169" s="39"/>
      <c r="O169" s="40">
        <v>48611</v>
      </c>
    </row>
    <row r="170" spans="5:15" x14ac:dyDescent="0.25">
      <c r="E170" s="34"/>
      <c r="F170" s="34"/>
      <c r="G170" s="34"/>
      <c r="H170" s="36">
        <f>IF($H$2=Таблица1[[#Headers],[Товары и услуги]],VLOOKUP(O170,$B$4:$C$39,2,TRUE()),1)</f>
        <v>1.0039</v>
      </c>
      <c r="I170" s="35">
        <f t="shared" si="20"/>
        <v>0</v>
      </c>
      <c r="J170" s="35">
        <f t="shared" si="21"/>
        <v>0</v>
      </c>
      <c r="K170" s="35">
        <f t="shared" si="22"/>
        <v>0</v>
      </c>
      <c r="L170" s="37">
        <v>1</v>
      </c>
      <c r="M170" s="38">
        <f t="shared" si="23"/>
        <v>0</v>
      </c>
      <c r="N170" s="39"/>
      <c r="O170" s="40">
        <v>48639</v>
      </c>
    </row>
    <row r="171" spans="5:15" x14ac:dyDescent="0.25">
      <c r="E171" s="34"/>
      <c r="F171" s="34"/>
      <c r="G171" s="34"/>
      <c r="H171" s="36">
        <f>IF($H$2=Таблица1[[#Headers],[Товары и услуги]],VLOOKUP(O171,$B$4:$C$39,2,TRUE()),1)</f>
        <v>1.0039</v>
      </c>
      <c r="I171" s="35">
        <f t="shared" si="20"/>
        <v>0</v>
      </c>
      <c r="J171" s="35">
        <f t="shared" si="21"/>
        <v>0</v>
      </c>
      <c r="K171" s="35">
        <f t="shared" si="22"/>
        <v>0</v>
      </c>
      <c r="L171" s="37">
        <v>1</v>
      </c>
      <c r="M171" s="38">
        <f t="shared" si="23"/>
        <v>0</v>
      </c>
      <c r="N171" s="39"/>
      <c r="O171" s="40">
        <v>48670</v>
      </c>
    </row>
    <row r="172" spans="5:15" x14ac:dyDescent="0.25">
      <c r="E172" s="34"/>
      <c r="F172" s="34"/>
      <c r="G172" s="34"/>
      <c r="H172" s="36">
        <f>IF($H$2=Таблица1[[#Headers],[Товары и услуги]],VLOOKUP(O172,$B$4:$C$39,2,TRUE()),1)</f>
        <v>1.0039</v>
      </c>
      <c r="I172" s="35">
        <f t="shared" si="20"/>
        <v>0</v>
      </c>
      <c r="J172" s="35">
        <f t="shared" si="21"/>
        <v>0</v>
      </c>
      <c r="K172" s="35">
        <f t="shared" si="22"/>
        <v>0</v>
      </c>
      <c r="L172" s="37">
        <v>1</v>
      </c>
      <c r="M172" s="38">
        <f t="shared" si="23"/>
        <v>0</v>
      </c>
      <c r="N172" s="39"/>
      <c r="O172" s="40">
        <v>48700</v>
      </c>
    </row>
    <row r="173" spans="5:15" x14ac:dyDescent="0.25">
      <c r="E173" s="34"/>
      <c r="F173" s="34"/>
      <c r="G173" s="34"/>
      <c r="H173" s="36">
        <f>IF($H$2=Таблица1[[#Headers],[Товары и услуги]],VLOOKUP(O173,$B$4:$C$39,2,TRUE()),1)</f>
        <v>1.0039</v>
      </c>
      <c r="I173" s="35">
        <f t="shared" si="20"/>
        <v>0</v>
      </c>
      <c r="J173" s="35">
        <f t="shared" si="21"/>
        <v>0</v>
      </c>
      <c r="K173" s="35">
        <f t="shared" si="22"/>
        <v>0</v>
      </c>
      <c r="L173" s="37">
        <v>1</v>
      </c>
      <c r="M173" s="38">
        <f t="shared" si="23"/>
        <v>0</v>
      </c>
      <c r="N173" s="39"/>
      <c r="O173" s="40">
        <v>48731</v>
      </c>
    </row>
    <row r="174" spans="5:15" x14ac:dyDescent="0.25">
      <c r="E174" s="34"/>
      <c r="F174" s="34"/>
      <c r="G174" s="34"/>
      <c r="H174" s="36">
        <f>IF($H$2=Таблица1[[#Headers],[Товары и услуги]],VLOOKUP(O174,$B$4:$C$39,2,TRUE()),1)</f>
        <v>1.0039</v>
      </c>
      <c r="I174" s="35">
        <f t="shared" si="20"/>
        <v>0</v>
      </c>
      <c r="J174" s="35">
        <f t="shared" si="21"/>
        <v>0</v>
      </c>
      <c r="K174" s="35">
        <f t="shared" si="22"/>
        <v>0</v>
      </c>
      <c r="L174" s="37">
        <v>1</v>
      </c>
      <c r="M174" s="38">
        <f t="shared" si="23"/>
        <v>0</v>
      </c>
      <c r="N174" s="39"/>
      <c r="O174" s="40">
        <v>48761</v>
      </c>
    </row>
    <row r="175" spans="5:15" x14ac:dyDescent="0.25">
      <c r="E175" s="34"/>
      <c r="F175" s="34"/>
      <c r="G175" s="34"/>
      <c r="H175" s="36">
        <f>IF($H$2=Таблица1[[#Headers],[Товары и услуги]],VLOOKUP(O175,$B$4:$C$39,2,TRUE()),1)</f>
        <v>1.0039</v>
      </c>
      <c r="I175" s="35">
        <f t="shared" si="20"/>
        <v>0</v>
      </c>
      <c r="J175" s="35">
        <f t="shared" si="21"/>
        <v>0</v>
      </c>
      <c r="K175" s="35">
        <f t="shared" si="22"/>
        <v>0</v>
      </c>
      <c r="L175" s="37">
        <v>1</v>
      </c>
      <c r="M175" s="38">
        <f t="shared" si="23"/>
        <v>0</v>
      </c>
      <c r="N175" s="39"/>
      <c r="O175" s="40">
        <v>48792</v>
      </c>
    </row>
    <row r="176" spans="5:15" x14ac:dyDescent="0.25">
      <c r="E176" s="34"/>
      <c r="F176" s="34"/>
      <c r="G176" s="34"/>
      <c r="H176" s="36">
        <f>IF($H$2=Таблица1[[#Headers],[Товары и услуги]],VLOOKUP(O176,$B$4:$C$39,2,TRUE()),1)</f>
        <v>1.0039</v>
      </c>
      <c r="I176" s="35">
        <f t="shared" si="20"/>
        <v>0</v>
      </c>
      <c r="J176" s="35">
        <f t="shared" si="21"/>
        <v>0</v>
      </c>
      <c r="K176" s="35">
        <f t="shared" si="22"/>
        <v>0</v>
      </c>
      <c r="L176" s="37">
        <v>1</v>
      </c>
      <c r="M176" s="38">
        <f t="shared" si="23"/>
        <v>0</v>
      </c>
      <c r="N176" s="39"/>
      <c r="O176" s="40">
        <v>48823</v>
      </c>
    </row>
    <row r="177" spans="5:15" x14ac:dyDescent="0.25">
      <c r="E177" s="34"/>
      <c r="F177" s="34"/>
      <c r="G177" s="34"/>
      <c r="H177" s="36">
        <f>IF($H$2=Таблица1[[#Headers],[Товары и услуги]],VLOOKUP(O177,$B$4:$C$39,2,TRUE()),1)</f>
        <v>1.0039</v>
      </c>
      <c r="I177" s="35">
        <f t="shared" si="20"/>
        <v>0</v>
      </c>
      <c r="J177" s="35">
        <f t="shared" si="21"/>
        <v>0</v>
      </c>
      <c r="K177" s="35">
        <f t="shared" si="22"/>
        <v>0</v>
      </c>
      <c r="L177" s="37">
        <v>1</v>
      </c>
      <c r="M177" s="38">
        <f t="shared" si="23"/>
        <v>0</v>
      </c>
      <c r="N177" s="39"/>
      <c r="O177" s="40">
        <v>48853</v>
      </c>
    </row>
    <row r="178" spans="5:15" x14ac:dyDescent="0.25">
      <c r="E178" s="34"/>
      <c r="F178" s="34"/>
      <c r="G178" s="34"/>
      <c r="H178" s="36">
        <f>IF($H$2=Таблица1[[#Headers],[Товары и услуги]],VLOOKUP(O178,$B$4:$C$39,2,TRUE()),1)</f>
        <v>1.0039</v>
      </c>
      <c r="I178" s="35">
        <f t="shared" si="20"/>
        <v>0</v>
      </c>
      <c r="J178" s="35">
        <f t="shared" si="21"/>
        <v>0</v>
      </c>
      <c r="K178" s="35">
        <f t="shared" si="22"/>
        <v>0</v>
      </c>
      <c r="L178" s="37">
        <v>1</v>
      </c>
      <c r="M178" s="38">
        <f t="shared" si="23"/>
        <v>0</v>
      </c>
      <c r="N178" s="39"/>
      <c r="O178" s="40">
        <v>48884</v>
      </c>
    </row>
    <row r="179" spans="5:15" x14ac:dyDescent="0.25">
      <c r="E179" s="34"/>
      <c r="F179" s="34"/>
      <c r="G179" s="34"/>
      <c r="H179" s="36">
        <f>IF($H$2=Таблица1[[#Headers],[Товары и услуги]],VLOOKUP(O179,$B$4:$C$39,2,TRUE()),1)</f>
        <v>1.0039</v>
      </c>
      <c r="I179" s="35">
        <f t="shared" si="20"/>
        <v>0</v>
      </c>
      <c r="J179" s="35">
        <f t="shared" si="21"/>
        <v>0</v>
      </c>
      <c r="K179" s="35">
        <f t="shared" si="22"/>
        <v>0</v>
      </c>
      <c r="L179" s="37">
        <v>1</v>
      </c>
      <c r="M179" s="38">
        <f t="shared" si="23"/>
        <v>0</v>
      </c>
      <c r="N179" s="39"/>
      <c r="O179" s="40">
        <v>48914</v>
      </c>
    </row>
    <row r="180" spans="5:15" x14ac:dyDescent="0.25">
      <c r="E180" s="34"/>
      <c r="F180" s="34"/>
      <c r="G180" s="34"/>
      <c r="H180" s="36">
        <f>IF($H$2=Таблица1[[#Headers],[Товары и услуги]],VLOOKUP(O180,$B$4:$C$39,2,TRUE()),1)</f>
        <v>1.0039</v>
      </c>
      <c r="I180" s="35">
        <f t="shared" si="20"/>
        <v>0</v>
      </c>
      <c r="J180" s="35">
        <f t="shared" si="21"/>
        <v>0</v>
      </c>
      <c r="K180" s="35">
        <f t="shared" si="22"/>
        <v>0</v>
      </c>
      <c r="L180" s="37">
        <v>1</v>
      </c>
      <c r="M180" s="38">
        <f t="shared" si="23"/>
        <v>0</v>
      </c>
      <c r="N180" s="39"/>
      <c r="O180" s="40">
        <v>48945</v>
      </c>
    </row>
    <row r="181" spans="5:15" x14ac:dyDescent="0.25">
      <c r="E181" s="34"/>
      <c r="F181" s="34"/>
      <c r="G181" s="34"/>
      <c r="H181" s="36">
        <f>IF($H$2=Таблица1[[#Headers],[Товары и услуги]],VLOOKUP(O181,$B$4:$C$39,2,TRUE()),1)</f>
        <v>1.0039</v>
      </c>
      <c r="I181" s="35">
        <f t="shared" si="20"/>
        <v>0</v>
      </c>
      <c r="J181" s="35">
        <f t="shared" si="21"/>
        <v>0</v>
      </c>
      <c r="K181" s="35">
        <f t="shared" si="22"/>
        <v>0</v>
      </c>
      <c r="L181" s="37">
        <v>1</v>
      </c>
      <c r="M181" s="38">
        <f t="shared" si="23"/>
        <v>0</v>
      </c>
      <c r="N181" s="39"/>
      <c r="O181" s="40">
        <v>48976</v>
      </c>
    </row>
    <row r="182" spans="5:15" x14ac:dyDescent="0.25">
      <c r="E182" s="34"/>
      <c r="F182" s="34"/>
      <c r="G182" s="34"/>
      <c r="H182" s="36">
        <f>IF($H$2=Таблица1[[#Headers],[Товары и услуги]],VLOOKUP(O182,$B$4:$C$39,2,TRUE()),1)</f>
        <v>1.0039</v>
      </c>
      <c r="I182" s="35">
        <f t="shared" si="20"/>
        <v>0</v>
      </c>
      <c r="J182" s="35">
        <f t="shared" si="21"/>
        <v>0</v>
      </c>
      <c r="K182" s="35">
        <f t="shared" si="22"/>
        <v>0</v>
      </c>
      <c r="L182" s="37">
        <v>1</v>
      </c>
      <c r="M182" s="38">
        <f t="shared" si="23"/>
        <v>0</v>
      </c>
      <c r="N182" s="39"/>
      <c r="O182" s="40">
        <v>49004</v>
      </c>
    </row>
    <row r="183" spans="5:15" x14ac:dyDescent="0.25">
      <c r="E183" s="34"/>
      <c r="F183" s="34"/>
      <c r="G183" s="34"/>
      <c r="H183" s="36">
        <f>IF($H$2=Таблица1[[#Headers],[Товары и услуги]],VLOOKUP(O183,$B$4:$C$39,2,TRUE()),1)</f>
        <v>1.0039</v>
      </c>
      <c r="I183" s="35">
        <f t="shared" si="20"/>
        <v>0</v>
      </c>
      <c r="J183" s="35">
        <f t="shared" si="21"/>
        <v>0</v>
      </c>
      <c r="K183" s="35">
        <f t="shared" si="22"/>
        <v>0</v>
      </c>
      <c r="L183" s="37">
        <v>1</v>
      </c>
      <c r="M183" s="38">
        <f t="shared" si="23"/>
        <v>0</v>
      </c>
      <c r="N183" s="39"/>
      <c r="O183" s="40">
        <v>49035</v>
      </c>
    </row>
    <row r="184" spans="5:15" x14ac:dyDescent="0.25">
      <c r="E184" s="34"/>
      <c r="F184" s="34"/>
      <c r="G184" s="34"/>
      <c r="H184" s="36">
        <f>IF($H$2=Таблица1[[#Headers],[Товары и услуги]],VLOOKUP(O184,$B$4:$C$39,2,TRUE()),1)</f>
        <v>1.0039</v>
      </c>
      <c r="I184" s="35">
        <f t="shared" si="20"/>
        <v>0</v>
      </c>
      <c r="J184" s="35">
        <f t="shared" si="21"/>
        <v>0</v>
      </c>
      <c r="K184" s="35">
        <f t="shared" si="22"/>
        <v>0</v>
      </c>
      <c r="L184" s="37">
        <v>1</v>
      </c>
      <c r="M184" s="38">
        <f t="shared" si="23"/>
        <v>0</v>
      </c>
      <c r="N184" s="39"/>
      <c r="O184" s="40">
        <v>49065</v>
      </c>
    </row>
    <row r="185" spans="5:15" x14ac:dyDescent="0.25">
      <c r="E185" s="34"/>
      <c r="F185" s="34"/>
      <c r="G185" s="34"/>
      <c r="H185" s="36">
        <f>IF($H$2=Таблица1[[#Headers],[Товары и услуги]],VLOOKUP(O185,$B$4:$C$39,2,TRUE()),1)</f>
        <v>1.0039</v>
      </c>
      <c r="I185" s="35">
        <f t="shared" si="20"/>
        <v>0</v>
      </c>
      <c r="J185" s="35">
        <f t="shared" si="21"/>
        <v>0</v>
      </c>
      <c r="K185" s="35">
        <f t="shared" si="22"/>
        <v>0</v>
      </c>
      <c r="L185" s="37">
        <v>1</v>
      </c>
      <c r="M185" s="38">
        <f t="shared" si="23"/>
        <v>0</v>
      </c>
      <c r="N185" s="39"/>
      <c r="O185" s="40">
        <v>49096</v>
      </c>
    </row>
    <row r="186" spans="5:15" x14ac:dyDescent="0.25">
      <c r="E186" s="34"/>
      <c r="F186" s="34"/>
      <c r="G186" s="34"/>
      <c r="H186" s="36">
        <f>IF($H$2=Таблица1[[#Headers],[Товары и услуги]],VLOOKUP(O186,$B$4:$C$39,2,TRUE()),1)</f>
        <v>1.0039</v>
      </c>
      <c r="I186" s="35">
        <f t="shared" si="20"/>
        <v>0</v>
      </c>
      <c r="J186" s="35">
        <f t="shared" si="21"/>
        <v>0</v>
      </c>
      <c r="K186" s="35">
        <f t="shared" si="22"/>
        <v>0</v>
      </c>
      <c r="L186" s="37">
        <v>1</v>
      </c>
      <c r="M186" s="38">
        <f t="shared" si="23"/>
        <v>0</v>
      </c>
      <c r="N186" s="39"/>
      <c r="O186" s="40">
        <v>49126</v>
      </c>
    </row>
    <row r="187" spans="5:15" x14ac:dyDescent="0.25">
      <c r="E187" s="34"/>
      <c r="F187" s="34"/>
      <c r="G187" s="34"/>
      <c r="H187" s="36">
        <f>IF($H$2=Таблица1[[#Headers],[Товары и услуги]],VLOOKUP(O187,$B$4:$C$39,2,TRUE()),1)</f>
        <v>1.0039</v>
      </c>
      <c r="I187" s="35">
        <f t="shared" si="20"/>
        <v>0</v>
      </c>
      <c r="J187" s="35">
        <f t="shared" si="21"/>
        <v>0</v>
      </c>
      <c r="K187" s="35">
        <f t="shared" si="22"/>
        <v>0</v>
      </c>
      <c r="L187" s="37">
        <v>1</v>
      </c>
      <c r="M187" s="38">
        <f t="shared" si="23"/>
        <v>0</v>
      </c>
      <c r="N187" s="39"/>
      <c r="O187" s="40">
        <v>49157</v>
      </c>
    </row>
    <row r="188" spans="5:15" x14ac:dyDescent="0.25">
      <c r="E188" s="34"/>
      <c r="F188" s="34"/>
      <c r="G188" s="34"/>
      <c r="H188" s="36">
        <f>IF($H$2=Таблица1[[#Headers],[Товары и услуги]],VLOOKUP(O188,$B$4:$C$39,2,TRUE()),1)</f>
        <v>1.0039</v>
      </c>
      <c r="I188" s="35">
        <f t="shared" si="20"/>
        <v>0</v>
      </c>
      <c r="J188" s="35">
        <f t="shared" si="21"/>
        <v>0</v>
      </c>
      <c r="K188" s="35">
        <f t="shared" si="22"/>
        <v>0</v>
      </c>
      <c r="L188" s="37">
        <v>1</v>
      </c>
      <c r="M188" s="38">
        <f t="shared" si="23"/>
        <v>0</v>
      </c>
      <c r="N188" s="39"/>
      <c r="O188" s="40">
        <v>49188</v>
      </c>
    </row>
    <row r="189" spans="5:15" x14ac:dyDescent="0.25">
      <c r="E189" s="34"/>
      <c r="F189" s="34"/>
      <c r="G189" s="34"/>
      <c r="H189" s="36">
        <f>IF($H$2=Таблица1[[#Headers],[Товары и услуги]],VLOOKUP(O189,$B$4:$C$39,2,TRUE()),1)</f>
        <v>1.0039</v>
      </c>
      <c r="I189" s="35">
        <f t="shared" si="20"/>
        <v>0</v>
      </c>
      <c r="J189" s="35">
        <f t="shared" si="21"/>
        <v>0</v>
      </c>
      <c r="K189" s="35">
        <f t="shared" si="22"/>
        <v>0</v>
      </c>
      <c r="L189" s="37">
        <v>1</v>
      </c>
      <c r="M189" s="38">
        <f t="shared" si="23"/>
        <v>0</v>
      </c>
      <c r="N189" s="39"/>
      <c r="O189" s="40">
        <v>49218</v>
      </c>
    </row>
    <row r="190" spans="5:15" x14ac:dyDescent="0.25">
      <c r="E190" s="34"/>
      <c r="F190" s="34"/>
      <c r="G190" s="34"/>
      <c r="H190" s="36">
        <f>IF($H$2=Таблица1[[#Headers],[Товары и услуги]],VLOOKUP(O190,$B$4:$C$39,2,TRUE()),1)</f>
        <v>1.0039</v>
      </c>
      <c r="I190" s="35">
        <f t="shared" si="20"/>
        <v>0</v>
      </c>
      <c r="J190" s="35">
        <f t="shared" si="21"/>
        <v>0</v>
      </c>
      <c r="K190" s="35">
        <f t="shared" si="22"/>
        <v>0</v>
      </c>
      <c r="L190" s="37">
        <v>1</v>
      </c>
      <c r="M190" s="38">
        <f t="shared" si="23"/>
        <v>0</v>
      </c>
      <c r="N190" s="39"/>
      <c r="O190" s="40">
        <v>49249</v>
      </c>
    </row>
    <row r="191" spans="5:15" x14ac:dyDescent="0.25">
      <c r="E191" s="34"/>
      <c r="F191" s="34"/>
      <c r="G191" s="34"/>
      <c r="H191" s="36">
        <f>IF($H$2=Таблица1[[#Headers],[Товары и услуги]],VLOOKUP(O191,$B$4:$C$39,2,TRUE()),1)</f>
        <v>1.0039</v>
      </c>
      <c r="I191" s="35">
        <f t="shared" si="20"/>
        <v>0</v>
      </c>
      <c r="J191" s="35">
        <f t="shared" si="21"/>
        <v>0</v>
      </c>
      <c r="K191" s="35">
        <f t="shared" si="22"/>
        <v>0</v>
      </c>
      <c r="L191" s="37">
        <v>1</v>
      </c>
      <c r="M191" s="38">
        <f t="shared" si="23"/>
        <v>0</v>
      </c>
      <c r="N191" s="39"/>
      <c r="O191" s="40">
        <v>49279</v>
      </c>
    </row>
    <row r="192" spans="5:15" x14ac:dyDescent="0.25">
      <c r="E192" s="34"/>
      <c r="F192" s="34"/>
      <c r="G192" s="34"/>
      <c r="H192" s="36">
        <f>IF($H$2=Таблица1[[#Headers],[Товары и услуги]],VLOOKUP(O192,$B$4:$C$39,2,TRUE()),1)</f>
        <v>1.0039</v>
      </c>
      <c r="I192" s="35">
        <f t="shared" si="20"/>
        <v>0</v>
      </c>
      <c r="J192" s="35">
        <f t="shared" si="21"/>
        <v>0</v>
      </c>
      <c r="K192" s="35">
        <f t="shared" si="22"/>
        <v>0</v>
      </c>
      <c r="L192" s="37">
        <v>1</v>
      </c>
      <c r="M192" s="38">
        <f t="shared" si="23"/>
        <v>0</v>
      </c>
      <c r="N192" s="39"/>
      <c r="O192" s="40">
        <v>49310</v>
      </c>
    </row>
    <row r="193" spans="5:15" x14ac:dyDescent="0.25">
      <c r="E193" s="34"/>
      <c r="F193" s="34"/>
      <c r="G193" s="34"/>
      <c r="H193" s="36">
        <f>IF($H$2=Таблица1[[#Headers],[Товары и услуги]],VLOOKUP(O193,$B$4:$C$39,2,TRUE()),1)</f>
        <v>1.0039</v>
      </c>
      <c r="I193" s="35">
        <f t="shared" si="20"/>
        <v>0</v>
      </c>
      <c r="J193" s="35">
        <f t="shared" si="21"/>
        <v>0</v>
      </c>
      <c r="K193" s="35">
        <f t="shared" si="22"/>
        <v>0</v>
      </c>
      <c r="L193" s="37">
        <v>1</v>
      </c>
      <c r="M193" s="38">
        <f t="shared" si="23"/>
        <v>0</v>
      </c>
      <c r="N193" s="39"/>
      <c r="O193" s="40">
        <v>49341</v>
      </c>
    </row>
    <row r="194" spans="5:15" x14ac:dyDescent="0.25">
      <c r="E194" s="34"/>
      <c r="F194" s="34"/>
      <c r="G194" s="34"/>
      <c r="H194" s="36">
        <f>IF($H$2=Таблица1[[#Headers],[Товары и услуги]],VLOOKUP(O194,$B$4:$C$39,2,TRUE()),1)</f>
        <v>1.0039</v>
      </c>
      <c r="I194" s="35">
        <f t="shared" si="20"/>
        <v>0</v>
      </c>
      <c r="J194" s="35">
        <f t="shared" si="21"/>
        <v>0</v>
      </c>
      <c r="K194" s="35">
        <f t="shared" si="22"/>
        <v>0</v>
      </c>
      <c r="L194" s="37">
        <v>1</v>
      </c>
      <c r="M194" s="38">
        <f t="shared" si="23"/>
        <v>0</v>
      </c>
      <c r="N194" s="39"/>
      <c r="O194" s="40">
        <v>49369</v>
      </c>
    </row>
  </sheetData>
  <mergeCells count="12">
    <mergeCell ref="E1:O1"/>
    <mergeCell ref="E2:E6"/>
    <mergeCell ref="F2:F6"/>
    <mergeCell ref="G2:G6"/>
    <mergeCell ref="H2:H6"/>
    <mergeCell ref="I2:I6"/>
    <mergeCell ref="J2:J6"/>
    <mergeCell ref="K2:K6"/>
    <mergeCell ref="L2:L6"/>
    <mergeCell ref="M2:M6"/>
    <mergeCell ref="N2:N6"/>
    <mergeCell ref="O2:O6"/>
  </mergeCells>
  <pageMargins left="0.23611111111111099" right="0.23611111111111099" top="0.74791666666666701" bottom="0.74791666666666701" header="0.511811023622047" footer="0.511811023622047"/>
  <pageSetup paperSize="9" orientation="landscape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Лист1!$A$41:$A$43</xm:f>
          </x14:formula1>
          <x14:formula2>
            <xm:f>0</xm:f>
          </x14:formula2>
          <xm:sqref>E1:O1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6"/>
  <sheetViews>
    <sheetView zoomScaleNormal="100" workbookViewId="0">
      <selection activeCell="A41" sqref="A41"/>
    </sheetView>
  </sheetViews>
  <sheetFormatPr defaultColWidth="8.7109375" defaultRowHeight="15" x14ac:dyDescent="0.25"/>
  <cols>
    <col min="1" max="1" width="63.5703125" customWidth="1"/>
    <col min="2" max="2" width="19.85546875" customWidth="1"/>
    <col min="3" max="3" width="61" customWidth="1"/>
  </cols>
  <sheetData>
    <row r="1" spans="1:12" x14ac:dyDescent="0.25">
      <c r="A1" s="124" t="s">
        <v>58</v>
      </c>
      <c r="B1" s="124"/>
      <c r="C1" s="124"/>
      <c r="D1" s="41"/>
      <c r="E1" s="41"/>
      <c r="F1" s="41"/>
      <c r="G1" s="41"/>
      <c r="H1" s="41"/>
      <c r="I1" s="41"/>
      <c r="J1" s="41"/>
      <c r="K1" s="41"/>
      <c r="L1" s="41"/>
    </row>
    <row r="3" spans="1:12" ht="25.5" x14ac:dyDescent="0.25">
      <c r="A3" s="42" t="s">
        <v>53</v>
      </c>
      <c r="B3" s="42" t="s">
        <v>129</v>
      </c>
      <c r="C3" s="42" t="s">
        <v>59</v>
      </c>
    </row>
    <row r="4" spans="1:12" x14ac:dyDescent="0.25">
      <c r="A4" s="43"/>
      <c r="B4" s="43"/>
      <c r="C4" s="43"/>
    </row>
    <row r="5" spans="1:12" x14ac:dyDescent="0.25">
      <c r="A5" s="43"/>
      <c r="B5" s="43"/>
      <c r="C5" s="43"/>
    </row>
    <row r="6" spans="1:12" x14ac:dyDescent="0.25">
      <c r="A6" s="43"/>
      <c r="B6" s="43"/>
      <c r="C6" s="43"/>
    </row>
    <row r="7" spans="1:12" x14ac:dyDescent="0.25">
      <c r="A7" s="43"/>
      <c r="B7" s="43"/>
      <c r="C7" s="43"/>
    </row>
    <row r="8" spans="1:12" x14ac:dyDescent="0.25">
      <c r="A8" s="43"/>
      <c r="B8" s="43"/>
      <c r="C8" s="43"/>
    </row>
    <row r="9" spans="1:12" x14ac:dyDescent="0.25">
      <c r="A9" s="43"/>
      <c r="B9" s="43"/>
      <c r="C9" s="43"/>
    </row>
    <row r="10" spans="1:12" x14ac:dyDescent="0.25">
      <c r="A10" s="43"/>
      <c r="B10" s="43"/>
      <c r="C10" s="43"/>
    </row>
    <row r="11" spans="1:12" x14ac:dyDescent="0.25">
      <c r="A11" s="43"/>
      <c r="B11" s="43"/>
      <c r="C11" s="43"/>
    </row>
    <row r="12" spans="1:12" x14ac:dyDescent="0.25">
      <c r="A12" s="43"/>
      <c r="B12" s="43"/>
      <c r="C12" s="43"/>
    </row>
    <row r="13" spans="1:12" x14ac:dyDescent="0.25">
      <c r="A13" s="43"/>
      <c r="B13" s="43"/>
      <c r="C13" s="43"/>
    </row>
    <row r="14" spans="1:12" x14ac:dyDescent="0.25">
      <c r="A14" s="43"/>
      <c r="B14" s="43"/>
      <c r="C14" s="43"/>
    </row>
    <row r="15" spans="1:12" x14ac:dyDescent="0.25">
      <c r="A15" s="43"/>
      <c r="B15" s="43"/>
      <c r="C15" s="43"/>
    </row>
    <row r="16" spans="1:12" x14ac:dyDescent="0.25">
      <c r="A16" s="43"/>
      <c r="B16" s="43"/>
      <c r="C16" s="43"/>
    </row>
  </sheetData>
  <mergeCells count="1">
    <mergeCell ref="A1:C1"/>
  </mergeCells>
  <pageMargins left="0.7" right="0.7" top="0.75" bottom="0.75" header="0.511811023622047" footer="0.511811023622047"/>
  <pageSetup paperSize="9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Лист1!$A$41:$A$43</xm:f>
          </x14:formula1>
          <x14:formula2>
            <xm:f>0</xm:f>
          </x14:formula2>
          <xm:sqref>A1:C1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10"/>
  <sheetViews>
    <sheetView showGridLines="0" zoomScale="85" zoomScaleNormal="85" workbookViewId="0">
      <selection activeCell="H10" sqref="H10"/>
    </sheetView>
  </sheetViews>
  <sheetFormatPr defaultColWidth="8.7109375" defaultRowHeight="15" outlineLevelRow="1" outlineLevelCol="1" x14ac:dyDescent="0.25"/>
  <cols>
    <col min="1" max="1" width="4.28515625" customWidth="1"/>
    <col min="2" max="2" width="30.7109375" style="65" customWidth="1"/>
    <col min="3" max="3" width="7.85546875" customWidth="1"/>
    <col min="4" max="4" width="6" customWidth="1"/>
    <col min="7" max="7" width="9.85546875" customWidth="1"/>
    <col min="8" max="8" width="10.42578125" customWidth="1"/>
    <col min="9" max="9" width="10.28515625" bestFit="1" customWidth="1"/>
    <col min="10" max="11" width="9.28515625" bestFit="1" customWidth="1"/>
    <col min="12" max="13" width="8.7109375" customWidth="1"/>
    <col min="16" max="16" width="9.140625" customWidth="1"/>
    <col min="21" max="21" width="9.140625" customWidth="1"/>
    <col min="22" max="23" width="11.5703125" hidden="1" customWidth="1"/>
    <col min="24" max="24" width="9.85546875" hidden="1" customWidth="1"/>
    <col min="25" max="25" width="9.85546875" style="44" hidden="1" customWidth="1"/>
    <col min="26" max="26" width="9.140625" style="44" hidden="1" customWidth="1"/>
    <col min="27" max="27" width="11.7109375" customWidth="1"/>
    <col min="28" max="28" width="9.140625" customWidth="1" outlineLevel="1"/>
    <col min="29" max="29" width="10.140625" customWidth="1" outlineLevel="1"/>
    <col min="30" max="30" width="14.28515625" customWidth="1" outlineLevel="1"/>
    <col min="31" max="31" width="15.5703125" customWidth="1"/>
    <col min="32" max="32" width="9.140625" customWidth="1"/>
  </cols>
  <sheetData>
    <row r="1" spans="1:33" ht="15.75" x14ac:dyDescent="0.25">
      <c r="A1" s="141" t="s">
        <v>60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45"/>
      <c r="AF1" s="45"/>
    </row>
    <row r="3" spans="1:33" ht="36.75" customHeight="1" x14ac:dyDescent="0.25">
      <c r="A3" s="142" t="s">
        <v>131</v>
      </c>
      <c r="B3" s="142"/>
      <c r="C3" s="143" t="str">
        <f>IF(SUM(AA7:AA345)=0,"",SUM(AA7:AA345))</f>
        <v/>
      </c>
      <c r="D3" s="143"/>
      <c r="E3" s="143"/>
      <c r="G3" s="144" t="s">
        <v>61</v>
      </c>
      <c r="H3" s="144"/>
      <c r="I3" s="46">
        <v>0.1</v>
      </c>
      <c r="J3" s="145" t="s">
        <v>62</v>
      </c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</row>
    <row r="4" spans="1:33" ht="36.75" customHeight="1" outlineLevel="1" x14ac:dyDescent="0.25">
      <c r="A4" s="47" t="s">
        <v>63</v>
      </c>
      <c r="B4" s="64" t="s">
        <v>131</v>
      </c>
      <c r="C4" s="146" t="str">
        <f>IF(SUM(AD7:AD1949)=0,"",SUM(AD7:AD1949))</f>
        <v/>
      </c>
      <c r="D4" s="146"/>
      <c r="E4" s="146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</row>
    <row r="5" spans="1:33" ht="41.25" customHeight="1" x14ac:dyDescent="0.25">
      <c r="A5" s="139" t="s">
        <v>64</v>
      </c>
      <c r="B5" s="139" t="s">
        <v>65</v>
      </c>
      <c r="C5" s="147" t="s">
        <v>163</v>
      </c>
      <c r="D5" s="147" t="s">
        <v>66</v>
      </c>
      <c r="E5" s="139" t="s">
        <v>67</v>
      </c>
      <c r="F5" s="139" t="s">
        <v>68</v>
      </c>
      <c r="G5" s="139"/>
      <c r="H5" s="48" t="s">
        <v>132</v>
      </c>
      <c r="I5" s="63" t="s">
        <v>133</v>
      </c>
      <c r="J5" s="63" t="s">
        <v>134</v>
      </c>
      <c r="K5" s="63" t="s">
        <v>135</v>
      </c>
      <c r="L5" s="63" t="s">
        <v>136</v>
      </c>
      <c r="M5" s="63" t="s">
        <v>137</v>
      </c>
      <c r="N5" s="139" t="s">
        <v>138</v>
      </c>
      <c r="O5" s="139" t="s">
        <v>139</v>
      </c>
      <c r="P5" s="139" t="s">
        <v>69</v>
      </c>
      <c r="Q5" s="139" t="s">
        <v>70</v>
      </c>
      <c r="R5" s="139" t="s">
        <v>71</v>
      </c>
      <c r="S5" s="139" t="s">
        <v>72</v>
      </c>
      <c r="T5" s="139" t="s">
        <v>73</v>
      </c>
      <c r="U5" s="139" t="s">
        <v>144</v>
      </c>
      <c r="V5" s="139" t="s">
        <v>74</v>
      </c>
      <c r="W5" s="140" t="s">
        <v>75</v>
      </c>
      <c r="X5" s="140" t="s">
        <v>76</v>
      </c>
      <c r="Y5" s="131" t="s">
        <v>77</v>
      </c>
      <c r="Z5" s="131" t="s">
        <v>78</v>
      </c>
      <c r="AA5" s="132" t="s">
        <v>96</v>
      </c>
      <c r="AB5" s="132" t="s">
        <v>140</v>
      </c>
      <c r="AC5" s="132" t="s">
        <v>141</v>
      </c>
      <c r="AD5" s="132" t="s">
        <v>142</v>
      </c>
      <c r="AE5" s="133" t="s">
        <v>78</v>
      </c>
      <c r="AF5" s="136"/>
      <c r="AG5" s="136"/>
    </row>
    <row r="6" spans="1:33" ht="41.25" customHeight="1" x14ac:dyDescent="0.25">
      <c r="A6" s="139"/>
      <c r="B6" s="139"/>
      <c r="C6" s="147"/>
      <c r="D6" s="147"/>
      <c r="E6" s="139"/>
      <c r="F6" s="139"/>
      <c r="G6" s="139"/>
      <c r="H6" s="74" t="s">
        <v>160</v>
      </c>
      <c r="I6" s="74" t="s">
        <v>161</v>
      </c>
      <c r="J6" s="74" t="s">
        <v>162</v>
      </c>
      <c r="K6" s="74" t="s">
        <v>162</v>
      </c>
      <c r="L6" s="49" t="s">
        <v>79</v>
      </c>
      <c r="M6" s="49" t="s">
        <v>79</v>
      </c>
      <c r="N6" s="139"/>
      <c r="O6" s="139"/>
      <c r="P6" s="139"/>
      <c r="Q6" s="139"/>
      <c r="R6" s="139"/>
      <c r="S6" s="139"/>
      <c r="T6" s="139"/>
      <c r="U6" s="139"/>
      <c r="V6" s="139"/>
      <c r="W6" s="140"/>
      <c r="X6" s="140"/>
      <c r="Y6" s="131"/>
      <c r="Z6" s="131"/>
      <c r="AA6" s="132"/>
      <c r="AB6" s="132"/>
      <c r="AC6" s="132"/>
      <c r="AD6" s="132"/>
      <c r="AE6" s="133"/>
      <c r="AF6" s="136"/>
      <c r="AG6" s="136"/>
    </row>
    <row r="7" spans="1:33" ht="25.5" customHeight="1" x14ac:dyDescent="0.25">
      <c r="A7" s="137">
        <v>1</v>
      </c>
      <c r="B7" s="148" t="s">
        <v>157</v>
      </c>
      <c r="C7" s="137" t="s">
        <v>80</v>
      </c>
      <c r="D7" s="137" t="s">
        <v>80</v>
      </c>
      <c r="E7" s="137" t="s">
        <v>81</v>
      </c>
      <c r="F7" s="151">
        <v>99000</v>
      </c>
      <c r="G7" s="50" t="s">
        <v>82</v>
      </c>
      <c r="H7" s="75"/>
      <c r="I7" s="75"/>
      <c r="J7" s="75"/>
      <c r="K7" s="75"/>
      <c r="L7" s="50"/>
      <c r="M7" s="50"/>
      <c r="N7" s="135" t="str">
        <f>IFERROR(ROUND(SUMPRODUCT(H10:M10,H8:M8)/SUM(H8:M8),2),"")</f>
        <v/>
      </c>
      <c r="O7" s="135">
        <f>ROUND(AVERAGE(H10:M10),2)</f>
        <v>0</v>
      </c>
      <c r="P7" s="135">
        <f>MIN(N7:O10)</f>
        <v>0</v>
      </c>
      <c r="Q7" s="135">
        <f>STDEV(H10:M10)</f>
        <v>0</v>
      </c>
      <c r="R7" s="135" t="str">
        <f>IFERROR(Q7/O7*100,"")</f>
        <v/>
      </c>
      <c r="S7" s="135" t="str">
        <f>IF(R7&lt;33,"Да","Нет")</f>
        <v>Нет</v>
      </c>
      <c r="T7" s="135">
        <v>10</v>
      </c>
      <c r="U7" s="135">
        <f>ROUND(P7*(T7/100+1),2)</f>
        <v>0</v>
      </c>
      <c r="V7" s="135">
        <f>ROUND(O7*(T7/100+1),2)</f>
        <v>0</v>
      </c>
      <c r="W7" s="138" t="e">
        <f>ROUND(N7*(T7/100+1),2)</f>
        <v>#VALUE!</v>
      </c>
      <c r="X7" s="138" t="e">
        <f>W7*F7</f>
        <v>#VALUE!</v>
      </c>
      <c r="Y7" s="134" t="e">
        <f>MIN(#REF!,AD7)</f>
        <v>#REF!</v>
      </c>
      <c r="Z7" s="134" t="e">
        <f>MIN(X7,AA7)</f>
        <v>#VALUE!</v>
      </c>
      <c r="AA7" s="135">
        <f>F7*U7</f>
        <v>0</v>
      </c>
      <c r="AB7" s="135">
        <f>ROUND(P7*(100%-$I$3),2)</f>
        <v>0</v>
      </c>
      <c r="AC7" s="135">
        <f>ROUND(AB7*(T7/100+1),2)</f>
        <v>0</v>
      </c>
      <c r="AD7" s="135">
        <f>AC7*F7</f>
        <v>0</v>
      </c>
      <c r="AE7" s="130"/>
    </row>
    <row r="8" spans="1:33" ht="25.5" x14ac:dyDescent="0.25">
      <c r="A8" s="137"/>
      <c r="B8" s="149"/>
      <c r="C8" s="137"/>
      <c r="D8" s="137"/>
      <c r="E8" s="137"/>
      <c r="F8" s="151"/>
      <c r="G8" s="50" t="s">
        <v>83</v>
      </c>
      <c r="H8" s="75"/>
      <c r="I8" s="75"/>
      <c r="J8" s="75"/>
      <c r="K8" s="75"/>
      <c r="L8" s="50"/>
      <c r="M8" s="50"/>
      <c r="N8" s="135"/>
      <c r="O8" s="135"/>
      <c r="P8" s="135"/>
      <c r="Q8" s="135"/>
      <c r="R8" s="135"/>
      <c r="S8" s="135"/>
      <c r="T8" s="135"/>
      <c r="U8" s="135"/>
      <c r="V8" s="135"/>
      <c r="W8" s="138"/>
      <c r="X8" s="138"/>
      <c r="Y8" s="134"/>
      <c r="Z8" s="134"/>
      <c r="AA8" s="135"/>
      <c r="AB8" s="135"/>
      <c r="AC8" s="135"/>
      <c r="AD8" s="135"/>
      <c r="AE8" s="130"/>
    </row>
    <row r="9" spans="1:33" ht="25.5" x14ac:dyDescent="0.25">
      <c r="A9" s="137"/>
      <c r="B9" s="149"/>
      <c r="C9" s="137"/>
      <c r="D9" s="137"/>
      <c r="E9" s="137"/>
      <c r="F9" s="151"/>
      <c r="G9" s="50" t="s">
        <v>84</v>
      </c>
      <c r="H9" s="75"/>
      <c r="I9" s="75"/>
      <c r="J9" s="75"/>
      <c r="K9" s="75"/>
      <c r="L9" s="50"/>
      <c r="M9" s="50"/>
      <c r="N9" s="135"/>
      <c r="O9" s="135"/>
      <c r="P9" s="135"/>
      <c r="Q9" s="135"/>
      <c r="R9" s="135"/>
      <c r="S9" s="135"/>
      <c r="T9" s="135"/>
      <c r="U9" s="135"/>
      <c r="V9" s="135"/>
      <c r="W9" s="138"/>
      <c r="X9" s="138"/>
      <c r="Y9" s="134"/>
      <c r="Z9" s="134"/>
      <c r="AA9" s="135"/>
      <c r="AB9" s="135"/>
      <c r="AC9" s="135"/>
      <c r="AD9" s="135"/>
      <c r="AE9" s="130"/>
    </row>
    <row r="10" spans="1:33" ht="25.5" x14ac:dyDescent="0.25">
      <c r="A10" s="137"/>
      <c r="B10" s="150"/>
      <c r="C10" s="137"/>
      <c r="D10" s="137"/>
      <c r="E10" s="137"/>
      <c r="F10" s="151"/>
      <c r="G10" s="50" t="s">
        <v>85</v>
      </c>
      <c r="H10" s="50">
        <f>ROUND(H9-H9*H7/(100+H7),2)</f>
        <v>0</v>
      </c>
      <c r="I10" s="50">
        <f t="shared" ref="I10:M10" si="0">ROUND(I9-I9*I7/(100+I7),2)</f>
        <v>0</v>
      </c>
      <c r="J10" s="50">
        <f t="shared" si="0"/>
        <v>0</v>
      </c>
      <c r="K10" s="50">
        <f t="shared" si="0"/>
        <v>0</v>
      </c>
      <c r="L10" s="50">
        <f t="shared" si="0"/>
        <v>0</v>
      </c>
      <c r="M10" s="50">
        <f t="shared" si="0"/>
        <v>0</v>
      </c>
      <c r="N10" s="135"/>
      <c r="O10" s="135"/>
      <c r="P10" s="135"/>
      <c r="Q10" s="135"/>
      <c r="R10" s="135"/>
      <c r="S10" s="135"/>
      <c r="T10" s="135"/>
      <c r="U10" s="135"/>
      <c r="V10" s="135"/>
      <c r="W10" s="138"/>
      <c r="X10" s="138"/>
      <c r="Y10" s="134"/>
      <c r="Z10" s="134"/>
      <c r="AA10" s="135"/>
      <c r="AB10" s="135"/>
      <c r="AC10" s="135"/>
      <c r="AD10" s="135"/>
      <c r="AE10" s="130"/>
    </row>
  </sheetData>
  <mergeCells count="57">
    <mergeCell ref="B7:B10"/>
    <mergeCell ref="F7:F10"/>
    <mergeCell ref="F5:F6"/>
    <mergeCell ref="G5:G6"/>
    <mergeCell ref="N5:N6"/>
    <mergeCell ref="O5:O6"/>
    <mergeCell ref="P5:P6"/>
    <mergeCell ref="A5:A6"/>
    <mergeCell ref="B5:B6"/>
    <mergeCell ref="C5:C6"/>
    <mergeCell ref="D5:D6"/>
    <mergeCell ref="E5:E6"/>
    <mergeCell ref="A1:AD1"/>
    <mergeCell ref="A3:B3"/>
    <mergeCell ref="C3:E3"/>
    <mergeCell ref="G3:H3"/>
    <mergeCell ref="J3:AA4"/>
    <mergeCell ref="C4:E4"/>
    <mergeCell ref="X7:X10"/>
    <mergeCell ref="Y7:Y10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F5:AF6"/>
    <mergeCell ref="AG5:AG6"/>
    <mergeCell ref="A7:A10"/>
    <mergeCell ref="C7:C10"/>
    <mergeCell ref="D7:D10"/>
    <mergeCell ref="E7:E10"/>
    <mergeCell ref="N7:N10"/>
    <mergeCell ref="O7:O10"/>
    <mergeCell ref="P7:P10"/>
    <mergeCell ref="Q7:Q10"/>
    <mergeCell ref="R7:R10"/>
    <mergeCell ref="S7:S10"/>
    <mergeCell ref="T7:T10"/>
    <mergeCell ref="U7:U10"/>
    <mergeCell ref="V7:V10"/>
    <mergeCell ref="W7:W10"/>
    <mergeCell ref="AE7:AE10"/>
    <mergeCell ref="Z5:Z6"/>
    <mergeCell ref="AA5:AA6"/>
    <mergeCell ref="AB5:AB6"/>
    <mergeCell ref="AC5:AC6"/>
    <mergeCell ref="AD5:AD6"/>
    <mergeCell ref="AE5:AE6"/>
    <mergeCell ref="Z7:Z10"/>
    <mergeCell ref="AA7:AA10"/>
    <mergeCell ref="AB7:AB10"/>
    <mergeCell ref="AC7:AC10"/>
    <mergeCell ref="AD7:AD10"/>
  </mergeCells>
  <conditionalFormatting sqref="S7">
    <cfRule type="containsText" dxfId="0" priority="2" operator="containsText" text="Нет">
      <formula>NOT(ISERROR(SEARCH("Нет",S7)))</formula>
    </cfRule>
  </conditionalFormatting>
  <pageMargins left="0.23611111111111099" right="0.23611111111111099" top="0.74791666666666701" bottom="0.74791666666666701" header="0.511811023622047" footer="0.511811023622047"/>
  <pageSetup paperSize="9" fitToHeight="0" orientation="landscape" horizontalDpi="300" verticalDpi="30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500-000000000000}">
          <x14:formula1>
            <xm:f>Лист1!$A$41:$A$43</xm:f>
          </x14:formula1>
          <x14:formula2>
            <xm:f>0</xm:f>
          </x14:formula2>
          <xm:sqref>A1 AE1:AF1</xm:sqref>
        </x14:dataValidation>
        <x14:dataValidation type="list" allowBlank="1" showInputMessage="1" showErrorMessage="1" xr:uid="{00000000-0002-0000-0500-000001000000}">
          <x14:formula1>
            <xm:f>Лист1!$A$19:$A$21</xm:f>
          </x14:formula1>
          <x14:formula2>
            <xm:f>0</xm:f>
          </x14:formula2>
          <xm:sqref>T7:T10</xm:sqref>
        </x14:dataValidation>
        <x14:dataValidation type="list" allowBlank="1" showInputMessage="1" showErrorMessage="1" xr:uid="{00000000-0002-0000-0500-000002000000}">
          <x14:formula1>
            <xm:f>Лист1!$A$15:$A$16</xm:f>
          </x14:formula1>
          <x14:formula2>
            <xm:f>0</xm:f>
          </x14:formula2>
          <xm:sqref>C7:D10</xm:sqref>
        </x14:dataValidation>
        <x14:dataValidation type="list" allowBlank="1" showInputMessage="1" showErrorMessage="1" xr:uid="{00000000-0002-0000-0500-000003000000}">
          <x14:formula1>
            <xm:f>Лист1!$A$19:$A$22</xm:f>
          </x14:formula1>
          <x14:formula2>
            <xm:f>0</xm:f>
          </x14:formula2>
          <xm:sqref>H7:M7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6"/>
  <sheetViews>
    <sheetView zoomScaleNormal="100" workbookViewId="0">
      <selection activeCell="C36" sqref="C36"/>
    </sheetView>
  </sheetViews>
  <sheetFormatPr defaultColWidth="8.7109375" defaultRowHeight="15" x14ac:dyDescent="0.25"/>
  <cols>
    <col min="2" max="2" width="17" customWidth="1"/>
    <col min="3" max="3" width="56.5703125" customWidth="1"/>
    <col min="4" max="4" width="17.5703125" customWidth="1"/>
    <col min="5" max="5" width="17.42578125" customWidth="1"/>
    <col min="6" max="6" width="19.140625" customWidth="1"/>
    <col min="7" max="7" width="18.28515625" customWidth="1"/>
    <col min="8" max="8" width="17.42578125" customWidth="1"/>
    <col min="9" max="9" width="19.42578125" customWidth="1"/>
    <col min="10" max="10" width="16.42578125" customWidth="1"/>
    <col min="11" max="11" width="19.85546875" customWidth="1"/>
  </cols>
  <sheetData>
    <row r="1" spans="1:30" ht="15.75" x14ac:dyDescent="0.25">
      <c r="A1" s="45" t="s">
        <v>60</v>
      </c>
      <c r="B1" s="45"/>
      <c r="C1" s="45" t="s">
        <v>86</v>
      </c>
      <c r="D1" s="51" t="str">
        <f>IF(SUM(K6:K872)=0,"",SUM(K6:K872))</f>
        <v/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spans="1:30" ht="8.25" customHeight="1" x14ac:dyDescent="0.25"/>
    <row r="3" spans="1:30" x14ac:dyDescent="0.25">
      <c r="A3" s="152" t="s">
        <v>87</v>
      </c>
      <c r="B3" s="152"/>
      <c r="C3" s="152"/>
      <c r="D3" s="152"/>
      <c r="E3" s="152"/>
      <c r="F3" s="152"/>
      <c r="G3" s="152"/>
      <c r="H3" s="152"/>
      <c r="I3" s="152"/>
    </row>
    <row r="4" spans="1:30" ht="9" customHeight="1" x14ac:dyDescent="0.25"/>
    <row r="5" spans="1:30" ht="102" x14ac:dyDescent="0.25">
      <c r="A5" s="42" t="s">
        <v>64</v>
      </c>
      <c r="B5" s="42" t="s">
        <v>88</v>
      </c>
      <c r="C5" s="42" t="s">
        <v>89</v>
      </c>
      <c r="D5" s="42" t="s">
        <v>90</v>
      </c>
      <c r="E5" s="42" t="s">
        <v>91</v>
      </c>
      <c r="F5" s="42" t="s">
        <v>92</v>
      </c>
      <c r="G5" s="42" t="s">
        <v>93</v>
      </c>
      <c r="H5" s="42" t="s">
        <v>94</v>
      </c>
      <c r="I5" s="42" t="s">
        <v>95</v>
      </c>
      <c r="J5" s="42" t="s">
        <v>68</v>
      </c>
      <c r="K5" s="42" t="s">
        <v>96</v>
      </c>
    </row>
    <row r="6" spans="1:30" x14ac:dyDescent="0.25">
      <c r="A6" s="16"/>
      <c r="B6" s="16"/>
      <c r="C6" s="16"/>
      <c r="D6" s="16"/>
      <c r="E6" s="16"/>
      <c r="F6" s="52"/>
      <c r="G6" s="53"/>
      <c r="H6" s="54"/>
      <c r="I6" s="52">
        <f>ROUND(F6*H6+F6,2)</f>
        <v>0</v>
      </c>
      <c r="J6" s="52"/>
      <c r="K6" s="52" t="str">
        <f>IF(J6*I6=0,"",J6*I6)</f>
        <v/>
      </c>
    </row>
  </sheetData>
  <mergeCells count="1">
    <mergeCell ref="A3:I3"/>
  </mergeCells>
  <pageMargins left="0.7" right="0.7" top="0.75" bottom="0.75" header="0.511811023622047" footer="0.511811023622047"/>
  <pageSetup paperSize="9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Лист1!$A$41:$A$43</xm:f>
          </x14:formula1>
          <x14:formula2>
            <xm:f>0</xm:f>
          </x14:formula2>
          <xm:sqref>A1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H194"/>
  <sheetViews>
    <sheetView zoomScale="115" zoomScaleNormal="115" workbookViewId="0">
      <selection activeCell="E19" sqref="E19"/>
    </sheetView>
  </sheetViews>
  <sheetFormatPr defaultColWidth="9.140625" defaultRowHeight="15" x14ac:dyDescent="0.25"/>
  <cols>
    <col min="1" max="1" width="9.85546875" customWidth="1"/>
    <col min="2" max="2" width="5.85546875" customWidth="1"/>
    <col min="3" max="3" width="15.42578125" customWidth="1"/>
    <col min="4" max="4" width="31.28515625" customWidth="1"/>
    <col min="5" max="6" width="12.7109375" customWidth="1"/>
    <col min="7" max="7" width="15.42578125" style="28" customWidth="1"/>
    <col min="8" max="8" width="13.140625" style="26" customWidth="1"/>
  </cols>
  <sheetData>
    <row r="1" spans="2:8" x14ac:dyDescent="0.25">
      <c r="C1" s="124" t="s">
        <v>49</v>
      </c>
      <c r="D1" s="124"/>
      <c r="E1" s="124"/>
      <c r="F1" s="124"/>
      <c r="G1" s="124"/>
      <c r="H1" s="124"/>
    </row>
    <row r="2" spans="2:8" ht="30" customHeight="1" x14ac:dyDescent="0.25">
      <c r="B2" s="30"/>
      <c r="C2" s="125" t="s">
        <v>52</v>
      </c>
      <c r="D2" s="125" t="s">
        <v>53</v>
      </c>
      <c r="E2" s="125" t="s">
        <v>54</v>
      </c>
      <c r="F2" s="125" t="s">
        <v>97</v>
      </c>
      <c r="G2" s="153" t="s">
        <v>56</v>
      </c>
      <c r="H2" s="125" t="s">
        <v>57</v>
      </c>
    </row>
    <row r="3" spans="2:8" ht="15" customHeight="1" x14ac:dyDescent="0.25">
      <c r="B3" s="32"/>
      <c r="C3" s="125"/>
      <c r="D3" s="125"/>
      <c r="E3" s="125"/>
      <c r="F3" s="125"/>
      <c r="G3" s="153"/>
      <c r="H3" s="125"/>
    </row>
    <row r="4" spans="2:8" x14ac:dyDescent="0.25">
      <c r="B4" s="33"/>
      <c r="C4" s="125"/>
      <c r="D4" s="125"/>
      <c r="E4" s="125"/>
      <c r="F4" s="125"/>
      <c r="G4" s="153"/>
      <c r="H4" s="125"/>
    </row>
    <row r="5" spans="2:8" x14ac:dyDescent="0.25">
      <c r="B5" s="33"/>
      <c r="C5" s="125"/>
      <c r="D5" s="125"/>
      <c r="E5" s="125"/>
      <c r="F5" s="125"/>
      <c r="G5" s="153"/>
      <c r="H5" s="125"/>
    </row>
    <row r="6" spans="2:8" x14ac:dyDescent="0.25">
      <c r="B6" s="33"/>
      <c r="C6" s="125"/>
      <c r="D6" s="125"/>
      <c r="E6" s="125"/>
      <c r="F6" s="125"/>
      <c r="G6" s="153"/>
      <c r="H6" s="125"/>
    </row>
    <row r="7" spans="2:8" x14ac:dyDescent="0.25">
      <c r="B7" s="33"/>
      <c r="C7" s="34"/>
      <c r="D7" s="34"/>
      <c r="E7" s="35"/>
      <c r="F7" s="35"/>
      <c r="G7" s="39"/>
      <c r="H7" s="40">
        <v>43617</v>
      </c>
    </row>
    <row r="8" spans="2:8" x14ac:dyDescent="0.25">
      <c r="B8" s="33"/>
      <c r="C8" s="34"/>
      <c r="D8" s="34"/>
      <c r="E8" s="35"/>
      <c r="F8" s="35"/>
      <c r="G8" s="39"/>
      <c r="H8" s="40">
        <v>43647</v>
      </c>
    </row>
    <row r="9" spans="2:8" x14ac:dyDescent="0.25">
      <c r="B9" s="33"/>
      <c r="C9" s="34"/>
      <c r="D9" s="34"/>
      <c r="E9" s="35"/>
      <c r="F9" s="35"/>
      <c r="G9" s="39"/>
      <c r="H9" s="40">
        <v>43647</v>
      </c>
    </row>
    <row r="10" spans="2:8" x14ac:dyDescent="0.25">
      <c r="B10" s="33"/>
      <c r="C10" s="34"/>
      <c r="D10" s="34"/>
      <c r="E10" s="35"/>
      <c r="F10" s="35"/>
      <c r="G10" s="39"/>
      <c r="H10" s="40">
        <v>43647</v>
      </c>
    </row>
    <row r="11" spans="2:8" x14ac:dyDescent="0.25">
      <c r="B11" s="33"/>
      <c r="C11" s="34"/>
      <c r="D11" s="34"/>
      <c r="E11" s="35"/>
      <c r="F11" s="35"/>
      <c r="G11" s="39"/>
      <c r="H11" s="40">
        <v>43647</v>
      </c>
    </row>
    <row r="12" spans="2:8" x14ac:dyDescent="0.25">
      <c r="B12" s="33"/>
      <c r="C12" s="34"/>
      <c r="D12" s="34"/>
      <c r="E12" s="35"/>
      <c r="F12" s="35"/>
      <c r="G12" s="39"/>
      <c r="H12" s="40">
        <v>43647</v>
      </c>
    </row>
    <row r="13" spans="2:8" x14ac:dyDescent="0.25">
      <c r="B13" s="33"/>
      <c r="C13" s="34"/>
      <c r="D13" s="34"/>
      <c r="E13" s="34"/>
      <c r="F13" s="34"/>
      <c r="G13" s="39"/>
      <c r="H13" s="40">
        <v>43647</v>
      </c>
    </row>
    <row r="14" spans="2:8" x14ac:dyDescent="0.25">
      <c r="B14" s="33"/>
      <c r="C14" s="34"/>
      <c r="D14" s="34"/>
      <c r="E14" s="34"/>
      <c r="F14" s="34"/>
      <c r="G14" s="39"/>
      <c r="H14" s="40">
        <v>43647</v>
      </c>
    </row>
    <row r="15" spans="2:8" x14ac:dyDescent="0.25">
      <c r="B15" s="33"/>
      <c r="C15" s="34"/>
      <c r="D15" s="34"/>
      <c r="E15" s="34"/>
      <c r="F15" s="34"/>
      <c r="G15" s="39"/>
      <c r="H15" s="40">
        <v>43647</v>
      </c>
    </row>
    <row r="16" spans="2:8" x14ac:dyDescent="0.25">
      <c r="B16" s="33"/>
      <c r="C16" s="34"/>
      <c r="D16" s="34"/>
      <c r="E16" s="34"/>
      <c r="F16" s="34"/>
      <c r="G16" s="39"/>
      <c r="H16" s="40">
        <v>43647</v>
      </c>
    </row>
    <row r="17" spans="2:8" x14ac:dyDescent="0.25">
      <c r="B17" s="33"/>
      <c r="C17" s="34"/>
      <c r="D17" s="34"/>
      <c r="E17" s="34"/>
      <c r="F17" s="34"/>
      <c r="G17" s="39"/>
      <c r="H17" s="40">
        <v>43647</v>
      </c>
    </row>
    <row r="18" spans="2:8" x14ac:dyDescent="0.25">
      <c r="B18" s="33"/>
      <c r="C18" s="34"/>
      <c r="D18" s="34"/>
      <c r="E18" s="34"/>
      <c r="F18" s="34"/>
      <c r="G18" s="39"/>
      <c r="H18" s="40">
        <v>43647</v>
      </c>
    </row>
    <row r="19" spans="2:8" x14ac:dyDescent="0.25">
      <c r="B19" s="33"/>
      <c r="C19" s="34"/>
      <c r="D19" s="34"/>
      <c r="E19" s="34"/>
      <c r="F19" s="34"/>
      <c r="G19" s="39"/>
      <c r="H19" s="40">
        <v>43647</v>
      </c>
    </row>
    <row r="20" spans="2:8" x14ac:dyDescent="0.25">
      <c r="B20" s="33"/>
      <c r="C20" s="34"/>
      <c r="D20" s="34"/>
      <c r="E20" s="34"/>
      <c r="F20" s="34"/>
      <c r="G20" s="39"/>
      <c r="H20" s="40">
        <v>43647</v>
      </c>
    </row>
    <row r="21" spans="2:8" x14ac:dyDescent="0.25">
      <c r="B21" s="33"/>
      <c r="C21" s="34"/>
      <c r="D21" s="34"/>
      <c r="E21" s="34"/>
      <c r="F21" s="34"/>
      <c r="G21" s="39"/>
      <c r="H21" s="40">
        <v>43647</v>
      </c>
    </row>
    <row r="22" spans="2:8" x14ac:dyDescent="0.25">
      <c r="B22" s="33"/>
      <c r="C22" s="34"/>
      <c r="D22" s="34"/>
      <c r="E22" s="34"/>
      <c r="F22" s="34"/>
      <c r="G22" s="39"/>
      <c r="H22" s="40">
        <v>43647</v>
      </c>
    </row>
    <row r="23" spans="2:8" x14ac:dyDescent="0.25">
      <c r="B23" s="33"/>
      <c r="C23" s="34"/>
      <c r="D23" s="34"/>
      <c r="E23" s="34"/>
      <c r="F23" s="34"/>
      <c r="G23" s="39"/>
      <c r="H23" s="40">
        <v>43647</v>
      </c>
    </row>
    <row r="24" spans="2:8" x14ac:dyDescent="0.25">
      <c r="B24" s="33"/>
      <c r="C24" s="34"/>
      <c r="D24" s="34"/>
      <c r="E24" s="34"/>
      <c r="F24" s="34"/>
      <c r="G24" s="39"/>
      <c r="H24" s="40">
        <v>43647</v>
      </c>
    </row>
    <row r="25" spans="2:8" x14ac:dyDescent="0.25">
      <c r="B25" s="33"/>
      <c r="C25" s="34"/>
      <c r="D25" s="34"/>
      <c r="E25" s="34"/>
      <c r="F25" s="34"/>
      <c r="G25" s="39"/>
      <c r="H25" s="40">
        <v>43647</v>
      </c>
    </row>
    <row r="26" spans="2:8" x14ac:dyDescent="0.25">
      <c r="B26" s="33"/>
      <c r="C26" s="34"/>
      <c r="D26" s="34"/>
      <c r="E26" s="34"/>
      <c r="F26" s="34"/>
      <c r="G26" s="39"/>
      <c r="H26" s="40">
        <v>43647</v>
      </c>
    </row>
    <row r="27" spans="2:8" x14ac:dyDescent="0.25">
      <c r="B27" s="33"/>
      <c r="C27" s="34"/>
      <c r="D27" s="34"/>
      <c r="E27" s="34"/>
      <c r="F27" s="34"/>
      <c r="G27" s="39"/>
      <c r="H27" s="40">
        <v>43647</v>
      </c>
    </row>
    <row r="28" spans="2:8" x14ac:dyDescent="0.25">
      <c r="B28" s="33"/>
      <c r="C28" s="34"/>
      <c r="D28" s="34"/>
      <c r="E28" s="34"/>
      <c r="F28" s="34"/>
      <c r="G28" s="39"/>
      <c r="H28" s="40">
        <v>43647</v>
      </c>
    </row>
    <row r="29" spans="2:8" x14ac:dyDescent="0.25">
      <c r="B29" s="33"/>
      <c r="C29" s="34"/>
      <c r="D29" s="34"/>
      <c r="E29" s="34"/>
      <c r="F29" s="34"/>
      <c r="G29" s="39"/>
      <c r="H29" s="40">
        <v>43647</v>
      </c>
    </row>
    <row r="30" spans="2:8" x14ac:dyDescent="0.25">
      <c r="B30" s="33"/>
      <c r="C30" s="34"/>
      <c r="D30" s="34"/>
      <c r="E30" s="34"/>
      <c r="F30" s="34"/>
      <c r="G30" s="39"/>
      <c r="H30" s="40">
        <v>43647</v>
      </c>
    </row>
    <row r="31" spans="2:8" x14ac:dyDescent="0.25">
      <c r="B31" s="33"/>
      <c r="C31" s="34"/>
      <c r="D31" s="34"/>
      <c r="E31" s="34"/>
      <c r="F31" s="34"/>
      <c r="G31" s="39"/>
      <c r="H31" s="40">
        <v>43647</v>
      </c>
    </row>
    <row r="32" spans="2:8" x14ac:dyDescent="0.25">
      <c r="B32" s="33"/>
      <c r="C32" s="34"/>
      <c r="D32" s="34"/>
      <c r="E32" s="34"/>
      <c r="F32" s="34"/>
      <c r="G32" s="39"/>
      <c r="H32" s="40">
        <v>43647</v>
      </c>
    </row>
    <row r="33" spans="2:8" x14ac:dyDescent="0.25">
      <c r="B33" s="33"/>
      <c r="C33" s="34"/>
      <c r="D33" s="34"/>
      <c r="E33" s="34"/>
      <c r="F33" s="34"/>
      <c r="G33" s="39"/>
      <c r="H33" s="40">
        <v>43678</v>
      </c>
    </row>
    <row r="34" spans="2:8" x14ac:dyDescent="0.25">
      <c r="B34" s="33"/>
      <c r="C34" s="34"/>
      <c r="D34" s="34"/>
      <c r="E34" s="34"/>
      <c r="F34" s="34"/>
      <c r="G34" s="39"/>
      <c r="H34" s="40">
        <v>43709</v>
      </c>
    </row>
    <row r="35" spans="2:8" x14ac:dyDescent="0.25">
      <c r="B35" s="33"/>
      <c r="C35" s="34"/>
      <c r="D35" s="34"/>
      <c r="E35" s="34"/>
      <c r="F35" s="34"/>
      <c r="G35" s="39"/>
      <c r="H35" s="40">
        <v>43739</v>
      </c>
    </row>
    <row r="36" spans="2:8" x14ac:dyDescent="0.25">
      <c r="C36" s="34"/>
      <c r="D36" s="34"/>
      <c r="E36" s="34"/>
      <c r="F36" s="34"/>
      <c r="G36" s="39"/>
      <c r="H36" s="40">
        <v>43770</v>
      </c>
    </row>
    <row r="37" spans="2:8" x14ac:dyDescent="0.25">
      <c r="C37" s="34"/>
      <c r="D37" s="34"/>
      <c r="E37" s="34"/>
      <c r="F37" s="34"/>
      <c r="G37" s="39"/>
      <c r="H37" s="40">
        <v>43800</v>
      </c>
    </row>
    <row r="38" spans="2:8" x14ac:dyDescent="0.25">
      <c r="C38" s="34"/>
      <c r="D38" s="34"/>
      <c r="E38" s="34"/>
      <c r="F38" s="34"/>
      <c r="G38" s="39"/>
      <c r="H38" s="40">
        <v>43831</v>
      </c>
    </row>
    <row r="39" spans="2:8" x14ac:dyDescent="0.25">
      <c r="C39" s="34"/>
      <c r="D39" s="34"/>
      <c r="E39" s="34"/>
      <c r="F39" s="34"/>
      <c r="G39" s="39"/>
      <c r="H39" s="40">
        <v>43862</v>
      </c>
    </row>
    <row r="40" spans="2:8" x14ac:dyDescent="0.25">
      <c r="C40" s="34"/>
      <c r="D40" s="34"/>
      <c r="E40" s="34"/>
      <c r="F40" s="34"/>
      <c r="G40" s="39"/>
      <c r="H40" s="40">
        <v>43891</v>
      </c>
    </row>
    <row r="41" spans="2:8" x14ac:dyDescent="0.25">
      <c r="C41" s="34"/>
      <c r="D41" s="34"/>
      <c r="E41" s="34"/>
      <c r="F41" s="34"/>
      <c r="G41" s="39"/>
      <c r="H41" s="40">
        <v>43922</v>
      </c>
    </row>
    <row r="42" spans="2:8" x14ac:dyDescent="0.25">
      <c r="C42" s="34"/>
      <c r="D42" s="34"/>
      <c r="E42" s="34"/>
      <c r="F42" s="34"/>
      <c r="G42" s="39"/>
      <c r="H42" s="40">
        <v>43952</v>
      </c>
    </row>
    <row r="43" spans="2:8" x14ac:dyDescent="0.25">
      <c r="C43" s="34"/>
      <c r="D43" s="34"/>
      <c r="E43" s="34"/>
      <c r="F43" s="34"/>
      <c r="G43" s="39"/>
      <c r="H43" s="40">
        <v>43983</v>
      </c>
    </row>
    <row r="44" spans="2:8" x14ac:dyDescent="0.25">
      <c r="C44" s="34"/>
      <c r="D44" s="34"/>
      <c r="E44" s="34"/>
      <c r="F44" s="34"/>
      <c r="G44" s="39"/>
      <c r="H44" s="40">
        <v>44013</v>
      </c>
    </row>
    <row r="45" spans="2:8" x14ac:dyDescent="0.25">
      <c r="C45" s="34"/>
      <c r="D45" s="34"/>
      <c r="E45" s="34"/>
      <c r="F45" s="34"/>
      <c r="G45" s="39"/>
      <c r="H45" s="40">
        <v>44044</v>
      </c>
    </row>
    <row r="46" spans="2:8" x14ac:dyDescent="0.25">
      <c r="C46" s="34"/>
      <c r="D46" s="34"/>
      <c r="E46" s="34"/>
      <c r="F46" s="34"/>
      <c r="G46" s="39"/>
      <c r="H46" s="40">
        <v>44075</v>
      </c>
    </row>
    <row r="47" spans="2:8" x14ac:dyDescent="0.25">
      <c r="C47" s="34"/>
      <c r="D47" s="34"/>
      <c r="E47" s="34"/>
      <c r="F47" s="34"/>
      <c r="G47" s="39"/>
      <c r="H47" s="40">
        <v>44105</v>
      </c>
    </row>
    <row r="48" spans="2:8" x14ac:dyDescent="0.25">
      <c r="C48" s="34"/>
      <c r="D48" s="34"/>
      <c r="E48" s="34"/>
      <c r="F48" s="34"/>
      <c r="G48" s="39"/>
      <c r="H48" s="40">
        <v>44136</v>
      </c>
    </row>
    <row r="49" spans="3:8" x14ac:dyDescent="0.25">
      <c r="C49" s="34"/>
      <c r="D49" s="34"/>
      <c r="E49" s="34"/>
      <c r="F49" s="34"/>
      <c r="G49" s="39"/>
      <c r="H49" s="40">
        <v>44166</v>
      </c>
    </row>
    <row r="50" spans="3:8" x14ac:dyDescent="0.25">
      <c r="C50" s="34"/>
      <c r="D50" s="34"/>
      <c r="E50" s="34"/>
      <c r="F50" s="34"/>
      <c r="G50" s="39"/>
      <c r="H50" s="40">
        <v>44197</v>
      </c>
    </row>
    <row r="51" spans="3:8" x14ac:dyDescent="0.25">
      <c r="C51" s="34"/>
      <c r="D51" s="34"/>
      <c r="E51" s="34"/>
      <c r="F51" s="34"/>
      <c r="G51" s="39"/>
      <c r="H51" s="40">
        <v>44228</v>
      </c>
    </row>
    <row r="52" spans="3:8" x14ac:dyDescent="0.25">
      <c r="C52" s="34"/>
      <c r="D52" s="34"/>
      <c r="E52" s="34"/>
      <c r="F52" s="34"/>
      <c r="G52" s="39"/>
      <c r="H52" s="40">
        <v>44256</v>
      </c>
    </row>
    <row r="53" spans="3:8" x14ac:dyDescent="0.25">
      <c r="C53" s="34"/>
      <c r="D53" s="34"/>
      <c r="E53" s="34"/>
      <c r="F53" s="34"/>
      <c r="G53" s="39"/>
      <c r="H53" s="40">
        <v>44287</v>
      </c>
    </row>
    <row r="54" spans="3:8" x14ac:dyDescent="0.25">
      <c r="C54" s="34"/>
      <c r="D54" s="34"/>
      <c r="E54" s="34"/>
      <c r="F54" s="34"/>
      <c r="G54" s="39"/>
      <c r="H54" s="40">
        <v>44317</v>
      </c>
    </row>
    <row r="55" spans="3:8" x14ac:dyDescent="0.25">
      <c r="C55" s="34"/>
      <c r="D55" s="34"/>
      <c r="E55" s="34"/>
      <c r="F55" s="34"/>
      <c r="G55" s="39"/>
      <c r="H55" s="40">
        <v>44348</v>
      </c>
    </row>
    <row r="56" spans="3:8" x14ac:dyDescent="0.25">
      <c r="C56" s="34"/>
      <c r="D56" s="34"/>
      <c r="E56" s="34"/>
      <c r="F56" s="34"/>
      <c r="G56" s="39"/>
      <c r="H56" s="40">
        <v>44378</v>
      </c>
    </row>
    <row r="57" spans="3:8" x14ac:dyDescent="0.25">
      <c r="C57" s="34"/>
      <c r="D57" s="34"/>
      <c r="E57" s="34"/>
      <c r="F57" s="34"/>
      <c r="G57" s="39"/>
      <c r="H57" s="40">
        <v>44409</v>
      </c>
    </row>
    <row r="58" spans="3:8" x14ac:dyDescent="0.25">
      <c r="C58" s="34"/>
      <c r="D58" s="34"/>
      <c r="E58" s="34"/>
      <c r="F58" s="34"/>
      <c r="G58" s="39"/>
      <c r="H58" s="40">
        <v>44440</v>
      </c>
    </row>
    <row r="59" spans="3:8" x14ac:dyDescent="0.25">
      <c r="C59" s="34"/>
      <c r="D59" s="34"/>
      <c r="E59" s="34"/>
      <c r="F59" s="34"/>
      <c r="G59" s="39"/>
      <c r="H59" s="40">
        <v>44470</v>
      </c>
    </row>
    <row r="60" spans="3:8" x14ac:dyDescent="0.25">
      <c r="C60" s="34"/>
      <c r="D60" s="34"/>
      <c r="E60" s="34"/>
      <c r="F60" s="34"/>
      <c r="G60" s="39"/>
      <c r="H60" s="40">
        <v>44501</v>
      </c>
    </row>
    <row r="61" spans="3:8" x14ac:dyDescent="0.25">
      <c r="C61" s="34"/>
      <c r="D61" s="34"/>
      <c r="E61" s="34"/>
      <c r="F61" s="34"/>
      <c r="G61" s="39"/>
      <c r="H61" s="40">
        <v>44531</v>
      </c>
    </row>
    <row r="62" spans="3:8" x14ac:dyDescent="0.25">
      <c r="C62" s="34"/>
      <c r="D62" s="34"/>
      <c r="E62" s="34"/>
      <c r="F62" s="34"/>
      <c r="G62" s="39"/>
      <c r="H62" s="40">
        <v>44562</v>
      </c>
    </row>
    <row r="63" spans="3:8" x14ac:dyDescent="0.25">
      <c r="C63" s="34"/>
      <c r="D63" s="34"/>
      <c r="E63" s="34"/>
      <c r="F63" s="34"/>
      <c r="G63" s="39"/>
      <c r="H63" s="40">
        <v>44593</v>
      </c>
    </row>
    <row r="64" spans="3:8" x14ac:dyDescent="0.25">
      <c r="C64" s="34"/>
      <c r="D64" s="34"/>
      <c r="E64" s="34"/>
      <c r="F64" s="34"/>
      <c r="G64" s="39"/>
      <c r="H64" s="40">
        <v>44621</v>
      </c>
    </row>
    <row r="65" spans="3:8" x14ac:dyDescent="0.25">
      <c r="C65" s="34"/>
      <c r="D65" s="34"/>
      <c r="E65" s="34"/>
      <c r="F65" s="34"/>
      <c r="G65" s="39"/>
      <c r="H65" s="40">
        <v>44652</v>
      </c>
    </row>
    <row r="66" spans="3:8" x14ac:dyDescent="0.25">
      <c r="C66" s="34"/>
      <c r="D66" s="34"/>
      <c r="E66" s="34"/>
      <c r="F66" s="34"/>
      <c r="G66" s="39"/>
      <c r="H66" s="40">
        <v>44682</v>
      </c>
    </row>
    <row r="67" spans="3:8" x14ac:dyDescent="0.25">
      <c r="C67" s="34"/>
      <c r="D67" s="34"/>
      <c r="E67" s="34"/>
      <c r="F67" s="34"/>
      <c r="G67" s="39"/>
      <c r="H67" s="40">
        <v>44713</v>
      </c>
    </row>
    <row r="68" spans="3:8" x14ac:dyDescent="0.25">
      <c r="C68" s="34"/>
      <c r="D68" s="34"/>
      <c r="E68" s="34"/>
      <c r="F68" s="34"/>
      <c r="G68" s="39"/>
      <c r="H68" s="40">
        <v>44743</v>
      </c>
    </row>
    <row r="69" spans="3:8" x14ac:dyDescent="0.25">
      <c r="C69" s="34"/>
      <c r="D69" s="34"/>
      <c r="E69" s="34"/>
      <c r="F69" s="34"/>
      <c r="G69" s="39"/>
      <c r="H69" s="40">
        <v>44774</v>
      </c>
    </row>
    <row r="70" spans="3:8" x14ac:dyDescent="0.25">
      <c r="C70" s="34"/>
      <c r="D70" s="34"/>
      <c r="E70" s="34"/>
      <c r="F70" s="34"/>
      <c r="G70" s="39"/>
      <c r="H70" s="40">
        <v>44805</v>
      </c>
    </row>
    <row r="71" spans="3:8" x14ac:dyDescent="0.25">
      <c r="C71" s="34"/>
      <c r="D71" s="34"/>
      <c r="E71" s="34"/>
      <c r="F71" s="34"/>
      <c r="G71" s="39"/>
      <c r="H71" s="40">
        <v>44835</v>
      </c>
    </row>
    <row r="72" spans="3:8" x14ac:dyDescent="0.25">
      <c r="C72" s="34"/>
      <c r="D72" s="34"/>
      <c r="E72" s="34"/>
      <c r="F72" s="34"/>
      <c r="G72" s="39"/>
      <c r="H72" s="40">
        <v>44866</v>
      </c>
    </row>
    <row r="73" spans="3:8" x14ac:dyDescent="0.25">
      <c r="C73" s="34"/>
      <c r="D73" s="34"/>
      <c r="E73" s="34"/>
      <c r="F73" s="34"/>
      <c r="G73" s="39"/>
      <c r="H73" s="40">
        <v>44896</v>
      </c>
    </row>
    <row r="74" spans="3:8" x14ac:dyDescent="0.25">
      <c r="C74" s="34"/>
      <c r="D74" s="34"/>
      <c r="E74" s="34"/>
      <c r="F74" s="34"/>
      <c r="G74" s="39"/>
      <c r="H74" s="40">
        <v>44927</v>
      </c>
    </row>
    <row r="75" spans="3:8" x14ac:dyDescent="0.25">
      <c r="C75" s="34"/>
      <c r="D75" s="34"/>
      <c r="E75" s="34"/>
      <c r="F75" s="34"/>
      <c r="G75" s="39"/>
      <c r="H75" s="40">
        <v>44958</v>
      </c>
    </row>
    <row r="76" spans="3:8" x14ac:dyDescent="0.25">
      <c r="C76" s="34"/>
      <c r="D76" s="34"/>
      <c r="E76" s="34"/>
      <c r="F76" s="34"/>
      <c r="G76" s="39"/>
      <c r="H76" s="40">
        <v>44986</v>
      </c>
    </row>
    <row r="77" spans="3:8" x14ac:dyDescent="0.25">
      <c r="C77" s="34"/>
      <c r="D77" s="34"/>
      <c r="E77" s="34"/>
      <c r="F77" s="34"/>
      <c r="G77" s="39"/>
      <c r="H77" s="40">
        <v>45017</v>
      </c>
    </row>
    <row r="78" spans="3:8" x14ac:dyDescent="0.25">
      <c r="C78" s="34"/>
      <c r="D78" s="34"/>
      <c r="E78" s="34"/>
      <c r="F78" s="34"/>
      <c r="G78" s="39"/>
      <c r="H78" s="40">
        <v>45047</v>
      </c>
    </row>
    <row r="79" spans="3:8" x14ac:dyDescent="0.25">
      <c r="C79" s="34"/>
      <c r="D79" s="34"/>
      <c r="E79" s="34"/>
      <c r="F79" s="34"/>
      <c r="G79" s="39"/>
      <c r="H79" s="40">
        <v>45078</v>
      </c>
    </row>
    <row r="80" spans="3:8" x14ac:dyDescent="0.25">
      <c r="C80" s="34"/>
      <c r="D80" s="34"/>
      <c r="E80" s="34"/>
      <c r="F80" s="34"/>
      <c r="G80" s="39"/>
      <c r="H80" s="40">
        <v>45108</v>
      </c>
    </row>
    <row r="81" spans="3:8" x14ac:dyDescent="0.25">
      <c r="C81" s="34"/>
      <c r="D81" s="34"/>
      <c r="E81" s="34"/>
      <c r="F81" s="34"/>
      <c r="G81" s="39"/>
      <c r="H81" s="40">
        <v>45139</v>
      </c>
    </row>
    <row r="82" spans="3:8" x14ac:dyDescent="0.25">
      <c r="C82" s="34"/>
      <c r="D82" s="34"/>
      <c r="E82" s="34"/>
      <c r="F82" s="34"/>
      <c r="G82" s="39"/>
      <c r="H82" s="40">
        <v>45170</v>
      </c>
    </row>
    <row r="83" spans="3:8" x14ac:dyDescent="0.25">
      <c r="C83" s="34"/>
      <c r="D83" s="34"/>
      <c r="E83" s="34"/>
      <c r="F83" s="34"/>
      <c r="G83" s="39"/>
      <c r="H83" s="40">
        <v>45200</v>
      </c>
    </row>
    <row r="84" spans="3:8" x14ac:dyDescent="0.25">
      <c r="C84" s="34"/>
      <c r="D84" s="34"/>
      <c r="E84" s="34"/>
      <c r="F84" s="34"/>
      <c r="G84" s="39"/>
      <c r="H84" s="40">
        <v>45231</v>
      </c>
    </row>
    <row r="85" spans="3:8" x14ac:dyDescent="0.25">
      <c r="C85" s="34"/>
      <c r="D85" s="34"/>
      <c r="E85" s="34"/>
      <c r="F85" s="34"/>
      <c r="G85" s="39"/>
      <c r="H85" s="40">
        <v>45261</v>
      </c>
    </row>
    <row r="86" spans="3:8" x14ac:dyDescent="0.25">
      <c r="C86" s="34"/>
      <c r="D86" s="34"/>
      <c r="E86" s="34"/>
      <c r="F86" s="34"/>
      <c r="G86" s="39"/>
      <c r="H86" s="40">
        <v>45292</v>
      </c>
    </row>
    <row r="87" spans="3:8" x14ac:dyDescent="0.25">
      <c r="C87" s="34"/>
      <c r="D87" s="34"/>
      <c r="E87" s="34"/>
      <c r="F87" s="34"/>
      <c r="G87" s="39"/>
      <c r="H87" s="40">
        <v>45323</v>
      </c>
    </row>
    <row r="88" spans="3:8" x14ac:dyDescent="0.25">
      <c r="C88" s="34"/>
      <c r="D88" s="34"/>
      <c r="E88" s="34"/>
      <c r="F88" s="34"/>
      <c r="G88" s="39"/>
      <c r="H88" s="40">
        <v>45352</v>
      </c>
    </row>
    <row r="89" spans="3:8" x14ac:dyDescent="0.25">
      <c r="C89" s="34"/>
      <c r="D89" s="34"/>
      <c r="E89" s="34"/>
      <c r="F89" s="34"/>
      <c r="G89" s="39"/>
      <c r="H89" s="40">
        <v>45383</v>
      </c>
    </row>
    <row r="90" spans="3:8" x14ac:dyDescent="0.25">
      <c r="C90" s="34"/>
      <c r="D90" s="34"/>
      <c r="E90" s="34"/>
      <c r="F90" s="34"/>
      <c r="G90" s="39"/>
      <c r="H90" s="40">
        <v>45413</v>
      </c>
    </row>
    <row r="91" spans="3:8" x14ac:dyDescent="0.25">
      <c r="C91" s="34"/>
      <c r="D91" s="34"/>
      <c r="E91" s="34"/>
      <c r="F91" s="34"/>
      <c r="G91" s="39"/>
      <c r="H91" s="40">
        <v>45444</v>
      </c>
    </row>
    <row r="92" spans="3:8" x14ac:dyDescent="0.25">
      <c r="C92" s="34"/>
      <c r="D92" s="34"/>
      <c r="E92" s="34"/>
      <c r="F92" s="34"/>
      <c r="G92" s="39"/>
      <c r="H92" s="40">
        <v>45474</v>
      </c>
    </row>
    <row r="93" spans="3:8" x14ac:dyDescent="0.25">
      <c r="C93" s="34"/>
      <c r="D93" s="34"/>
      <c r="E93" s="34"/>
      <c r="F93" s="34"/>
      <c r="G93" s="39"/>
      <c r="H93" s="40">
        <v>45505</v>
      </c>
    </row>
    <row r="94" spans="3:8" x14ac:dyDescent="0.25">
      <c r="C94" s="34"/>
      <c r="D94" s="34"/>
      <c r="E94" s="34"/>
      <c r="F94" s="34"/>
      <c r="G94" s="39"/>
      <c r="H94" s="40">
        <v>45536</v>
      </c>
    </row>
    <row r="95" spans="3:8" x14ac:dyDescent="0.25">
      <c r="C95" s="34"/>
      <c r="D95" s="34"/>
      <c r="E95" s="34"/>
      <c r="F95" s="34"/>
      <c r="G95" s="39"/>
      <c r="H95" s="40">
        <v>45566</v>
      </c>
    </row>
    <row r="96" spans="3:8" x14ac:dyDescent="0.25">
      <c r="C96" s="34"/>
      <c r="D96" s="34"/>
      <c r="E96" s="34"/>
      <c r="F96" s="34"/>
      <c r="G96" s="39"/>
      <c r="H96" s="40">
        <v>45597</v>
      </c>
    </row>
    <row r="97" spans="3:8" x14ac:dyDescent="0.25">
      <c r="C97" s="34"/>
      <c r="D97" s="34"/>
      <c r="E97" s="34"/>
      <c r="F97" s="34"/>
      <c r="G97" s="39"/>
      <c r="H97" s="40">
        <v>45627</v>
      </c>
    </row>
    <row r="98" spans="3:8" x14ac:dyDescent="0.25">
      <c r="C98" s="34"/>
      <c r="D98" s="34"/>
      <c r="E98" s="34"/>
      <c r="F98" s="34"/>
      <c r="G98" s="39"/>
      <c r="H98" s="40">
        <v>45658</v>
      </c>
    </row>
    <row r="99" spans="3:8" x14ac:dyDescent="0.25">
      <c r="C99" s="34"/>
      <c r="D99" s="34"/>
      <c r="E99" s="34"/>
      <c r="F99" s="34"/>
      <c r="G99" s="39"/>
      <c r="H99" s="40">
        <v>45689</v>
      </c>
    </row>
    <row r="100" spans="3:8" x14ac:dyDescent="0.25">
      <c r="C100" s="34"/>
      <c r="D100" s="34"/>
      <c r="E100" s="34"/>
      <c r="F100" s="34"/>
      <c r="G100" s="39"/>
      <c r="H100" s="40">
        <v>45717</v>
      </c>
    </row>
    <row r="101" spans="3:8" x14ac:dyDescent="0.25">
      <c r="C101" s="34"/>
      <c r="D101" s="34"/>
      <c r="E101" s="34"/>
      <c r="F101" s="34"/>
      <c r="G101" s="39"/>
      <c r="H101" s="40">
        <v>45748</v>
      </c>
    </row>
    <row r="102" spans="3:8" x14ac:dyDescent="0.25">
      <c r="C102" s="34"/>
      <c r="D102" s="34"/>
      <c r="E102" s="34"/>
      <c r="F102" s="34"/>
      <c r="G102" s="39"/>
      <c r="H102" s="40">
        <v>45778</v>
      </c>
    </row>
    <row r="103" spans="3:8" x14ac:dyDescent="0.25">
      <c r="C103" s="34"/>
      <c r="D103" s="34"/>
      <c r="E103" s="34"/>
      <c r="F103" s="34"/>
      <c r="G103" s="39"/>
      <c r="H103" s="40">
        <v>45809</v>
      </c>
    </row>
    <row r="104" spans="3:8" x14ac:dyDescent="0.25">
      <c r="C104" s="34"/>
      <c r="D104" s="34"/>
      <c r="E104" s="34"/>
      <c r="F104" s="34"/>
      <c r="G104" s="39"/>
      <c r="H104" s="40">
        <v>45839</v>
      </c>
    </row>
    <row r="105" spans="3:8" x14ac:dyDescent="0.25">
      <c r="C105" s="34"/>
      <c r="D105" s="34"/>
      <c r="E105" s="34"/>
      <c r="F105" s="34"/>
      <c r="G105" s="39"/>
      <c r="H105" s="40">
        <v>45870</v>
      </c>
    </row>
    <row r="106" spans="3:8" x14ac:dyDescent="0.25">
      <c r="C106" s="34"/>
      <c r="D106" s="34"/>
      <c r="E106" s="34"/>
      <c r="F106" s="34"/>
      <c r="G106" s="39"/>
      <c r="H106" s="40">
        <v>45901</v>
      </c>
    </row>
    <row r="107" spans="3:8" x14ac:dyDescent="0.25">
      <c r="C107" s="34"/>
      <c r="D107" s="34"/>
      <c r="E107" s="34"/>
      <c r="F107" s="34"/>
      <c r="G107" s="39"/>
      <c r="H107" s="40">
        <v>45931</v>
      </c>
    </row>
    <row r="108" spans="3:8" x14ac:dyDescent="0.25">
      <c r="C108" s="34"/>
      <c r="D108" s="34"/>
      <c r="E108" s="34"/>
      <c r="F108" s="34"/>
      <c r="G108" s="39"/>
      <c r="H108" s="40">
        <v>45962</v>
      </c>
    </row>
    <row r="109" spans="3:8" x14ac:dyDescent="0.25">
      <c r="C109" s="34"/>
      <c r="D109" s="34"/>
      <c r="E109" s="34"/>
      <c r="F109" s="34"/>
      <c r="G109" s="39"/>
      <c r="H109" s="40">
        <v>45992</v>
      </c>
    </row>
    <row r="110" spans="3:8" x14ac:dyDescent="0.25">
      <c r="C110" s="34"/>
      <c r="D110" s="34"/>
      <c r="E110" s="34"/>
      <c r="F110" s="34"/>
      <c r="G110" s="39"/>
      <c r="H110" s="40">
        <v>46023</v>
      </c>
    </row>
    <row r="111" spans="3:8" x14ac:dyDescent="0.25">
      <c r="C111" s="34"/>
      <c r="D111" s="34"/>
      <c r="E111" s="34"/>
      <c r="F111" s="34"/>
      <c r="G111" s="39"/>
      <c r="H111" s="40">
        <v>46054</v>
      </c>
    </row>
    <row r="112" spans="3:8" x14ac:dyDescent="0.25">
      <c r="C112" s="34"/>
      <c r="D112" s="34"/>
      <c r="E112" s="34"/>
      <c r="F112" s="34"/>
      <c r="G112" s="39"/>
      <c r="H112" s="40">
        <v>46082</v>
      </c>
    </row>
    <row r="113" spans="3:8" x14ac:dyDescent="0.25">
      <c r="C113" s="34"/>
      <c r="D113" s="34"/>
      <c r="E113" s="34"/>
      <c r="F113" s="34"/>
      <c r="G113" s="39"/>
      <c r="H113" s="40">
        <v>46113</v>
      </c>
    </row>
    <row r="114" spans="3:8" x14ac:dyDescent="0.25">
      <c r="C114" s="34"/>
      <c r="D114" s="34"/>
      <c r="E114" s="34"/>
      <c r="F114" s="34"/>
      <c r="G114" s="39"/>
      <c r="H114" s="40">
        <v>46143</v>
      </c>
    </row>
    <row r="115" spans="3:8" x14ac:dyDescent="0.25">
      <c r="C115" s="34"/>
      <c r="D115" s="34"/>
      <c r="E115" s="34"/>
      <c r="F115" s="34"/>
      <c r="G115" s="39"/>
      <c r="H115" s="40">
        <v>46174</v>
      </c>
    </row>
    <row r="116" spans="3:8" x14ac:dyDescent="0.25">
      <c r="C116" s="34"/>
      <c r="D116" s="34"/>
      <c r="E116" s="34"/>
      <c r="F116" s="34"/>
      <c r="G116" s="39"/>
      <c r="H116" s="40">
        <v>46204</v>
      </c>
    </row>
    <row r="117" spans="3:8" x14ac:dyDescent="0.25">
      <c r="C117" s="34"/>
      <c r="D117" s="34"/>
      <c r="E117" s="34"/>
      <c r="F117" s="34"/>
      <c r="G117" s="39"/>
      <c r="H117" s="40">
        <v>46235</v>
      </c>
    </row>
    <row r="118" spans="3:8" x14ac:dyDescent="0.25">
      <c r="C118" s="34"/>
      <c r="D118" s="34"/>
      <c r="E118" s="34"/>
      <c r="F118" s="34"/>
      <c r="G118" s="39"/>
      <c r="H118" s="40">
        <v>46266</v>
      </c>
    </row>
    <row r="119" spans="3:8" x14ac:dyDescent="0.25">
      <c r="C119" s="34"/>
      <c r="D119" s="34"/>
      <c r="E119" s="34"/>
      <c r="F119" s="34"/>
      <c r="G119" s="39"/>
      <c r="H119" s="40">
        <v>46296</v>
      </c>
    </row>
    <row r="120" spans="3:8" x14ac:dyDescent="0.25">
      <c r="C120" s="34"/>
      <c r="D120" s="34"/>
      <c r="E120" s="34"/>
      <c r="F120" s="34"/>
      <c r="G120" s="39"/>
      <c r="H120" s="40">
        <v>46327</v>
      </c>
    </row>
    <row r="121" spans="3:8" x14ac:dyDescent="0.25">
      <c r="C121" s="34"/>
      <c r="D121" s="34"/>
      <c r="E121" s="34"/>
      <c r="F121" s="34"/>
      <c r="G121" s="39"/>
      <c r="H121" s="40">
        <v>46357</v>
      </c>
    </row>
    <row r="122" spans="3:8" x14ac:dyDescent="0.25">
      <c r="C122" s="34"/>
      <c r="D122" s="34"/>
      <c r="E122" s="34"/>
      <c r="F122" s="34"/>
      <c r="G122" s="39"/>
      <c r="H122" s="40">
        <v>46388</v>
      </c>
    </row>
    <row r="123" spans="3:8" x14ac:dyDescent="0.25">
      <c r="C123" s="34"/>
      <c r="D123" s="34"/>
      <c r="E123" s="34"/>
      <c r="F123" s="34"/>
      <c r="G123" s="39"/>
      <c r="H123" s="40">
        <v>46419</v>
      </c>
    </row>
    <row r="124" spans="3:8" x14ac:dyDescent="0.25">
      <c r="C124" s="34"/>
      <c r="D124" s="34"/>
      <c r="E124" s="34"/>
      <c r="F124" s="34"/>
      <c r="G124" s="39"/>
      <c r="H124" s="40">
        <v>46447</v>
      </c>
    </row>
    <row r="125" spans="3:8" x14ac:dyDescent="0.25">
      <c r="C125" s="34"/>
      <c r="D125" s="34"/>
      <c r="E125" s="34"/>
      <c r="F125" s="34"/>
      <c r="G125" s="39"/>
      <c r="H125" s="40">
        <v>46478</v>
      </c>
    </row>
    <row r="126" spans="3:8" x14ac:dyDescent="0.25">
      <c r="C126" s="34"/>
      <c r="D126" s="34"/>
      <c r="E126" s="34"/>
      <c r="F126" s="34"/>
      <c r="G126" s="39"/>
      <c r="H126" s="40">
        <v>46508</v>
      </c>
    </row>
    <row r="127" spans="3:8" x14ac:dyDescent="0.25">
      <c r="C127" s="34"/>
      <c r="D127" s="34"/>
      <c r="E127" s="34"/>
      <c r="F127" s="34"/>
      <c r="G127" s="39"/>
      <c r="H127" s="40">
        <v>46539</v>
      </c>
    </row>
    <row r="128" spans="3:8" x14ac:dyDescent="0.25">
      <c r="C128" s="34"/>
      <c r="D128" s="34"/>
      <c r="E128" s="34"/>
      <c r="F128" s="34"/>
      <c r="G128" s="39"/>
      <c r="H128" s="40">
        <v>46569</v>
      </c>
    </row>
    <row r="129" spans="3:8" x14ac:dyDescent="0.25">
      <c r="C129" s="34"/>
      <c r="D129" s="34"/>
      <c r="E129" s="34"/>
      <c r="F129" s="34"/>
      <c r="G129" s="39"/>
      <c r="H129" s="40">
        <v>46600</v>
      </c>
    </row>
    <row r="130" spans="3:8" x14ac:dyDescent="0.25">
      <c r="C130" s="34"/>
      <c r="D130" s="34"/>
      <c r="E130" s="34"/>
      <c r="F130" s="34"/>
      <c r="G130" s="39"/>
      <c r="H130" s="40">
        <v>46631</v>
      </c>
    </row>
    <row r="131" spans="3:8" x14ac:dyDescent="0.25">
      <c r="C131" s="34"/>
      <c r="D131" s="34"/>
      <c r="E131" s="34"/>
      <c r="F131" s="34"/>
      <c r="G131" s="39"/>
      <c r="H131" s="40">
        <v>46661</v>
      </c>
    </row>
    <row r="132" spans="3:8" x14ac:dyDescent="0.25">
      <c r="C132" s="34"/>
      <c r="D132" s="34"/>
      <c r="E132" s="34"/>
      <c r="F132" s="34"/>
      <c r="G132" s="39"/>
      <c r="H132" s="40">
        <v>46692</v>
      </c>
    </row>
    <row r="133" spans="3:8" x14ac:dyDescent="0.25">
      <c r="C133" s="34"/>
      <c r="D133" s="34"/>
      <c r="E133" s="34"/>
      <c r="F133" s="34"/>
      <c r="G133" s="39"/>
      <c r="H133" s="40">
        <v>46722</v>
      </c>
    </row>
    <row r="134" spans="3:8" x14ac:dyDescent="0.25">
      <c r="C134" s="34"/>
      <c r="D134" s="34"/>
      <c r="E134" s="34"/>
      <c r="F134" s="34"/>
      <c r="G134" s="39"/>
      <c r="H134" s="40">
        <v>46753</v>
      </c>
    </row>
    <row r="135" spans="3:8" x14ac:dyDescent="0.25">
      <c r="C135" s="34"/>
      <c r="D135" s="34"/>
      <c r="E135" s="34"/>
      <c r="F135" s="34"/>
      <c r="G135" s="39"/>
      <c r="H135" s="40">
        <v>46784</v>
      </c>
    </row>
    <row r="136" spans="3:8" x14ac:dyDescent="0.25">
      <c r="C136" s="34"/>
      <c r="D136" s="34"/>
      <c r="E136" s="34"/>
      <c r="F136" s="34"/>
      <c r="G136" s="39"/>
      <c r="H136" s="40">
        <v>46813</v>
      </c>
    </row>
    <row r="137" spans="3:8" x14ac:dyDescent="0.25">
      <c r="C137" s="34"/>
      <c r="D137" s="34"/>
      <c r="E137" s="34"/>
      <c r="F137" s="34"/>
      <c r="G137" s="39"/>
      <c r="H137" s="40">
        <v>46844</v>
      </c>
    </row>
    <row r="138" spans="3:8" x14ac:dyDescent="0.25">
      <c r="C138" s="34"/>
      <c r="D138" s="34"/>
      <c r="E138" s="34"/>
      <c r="F138" s="34"/>
      <c r="G138" s="39"/>
      <c r="H138" s="40">
        <v>46874</v>
      </c>
    </row>
    <row r="139" spans="3:8" x14ac:dyDescent="0.25">
      <c r="C139" s="34"/>
      <c r="D139" s="34"/>
      <c r="E139" s="34"/>
      <c r="F139" s="34"/>
      <c r="G139" s="39"/>
      <c r="H139" s="40">
        <v>46905</v>
      </c>
    </row>
    <row r="140" spans="3:8" x14ac:dyDescent="0.25">
      <c r="C140" s="34"/>
      <c r="D140" s="34"/>
      <c r="E140" s="34"/>
      <c r="F140" s="34"/>
      <c r="G140" s="39"/>
      <c r="H140" s="40">
        <v>46935</v>
      </c>
    </row>
    <row r="141" spans="3:8" x14ac:dyDescent="0.25">
      <c r="C141" s="34"/>
      <c r="D141" s="34"/>
      <c r="E141" s="34"/>
      <c r="F141" s="34"/>
      <c r="G141" s="39"/>
      <c r="H141" s="40">
        <v>46966</v>
      </c>
    </row>
    <row r="142" spans="3:8" x14ac:dyDescent="0.25">
      <c r="C142" s="34"/>
      <c r="D142" s="34"/>
      <c r="E142" s="34"/>
      <c r="F142" s="34"/>
      <c r="G142" s="39"/>
      <c r="H142" s="40">
        <v>46997</v>
      </c>
    </row>
    <row r="143" spans="3:8" x14ac:dyDescent="0.25">
      <c r="C143" s="34"/>
      <c r="D143" s="34"/>
      <c r="E143" s="34"/>
      <c r="F143" s="34"/>
      <c r="G143" s="39"/>
      <c r="H143" s="40">
        <v>47027</v>
      </c>
    </row>
    <row r="144" spans="3:8" x14ac:dyDescent="0.25">
      <c r="C144" s="34"/>
      <c r="D144" s="34"/>
      <c r="E144" s="34"/>
      <c r="F144" s="34"/>
      <c r="G144" s="39"/>
      <c r="H144" s="40">
        <v>47058</v>
      </c>
    </row>
    <row r="145" spans="3:8" x14ac:dyDescent="0.25">
      <c r="C145" s="34"/>
      <c r="D145" s="34"/>
      <c r="E145" s="34"/>
      <c r="F145" s="34"/>
      <c r="G145" s="39"/>
      <c r="H145" s="40">
        <v>47088</v>
      </c>
    </row>
    <row r="146" spans="3:8" x14ac:dyDescent="0.25">
      <c r="C146" s="34"/>
      <c r="D146" s="34"/>
      <c r="E146" s="34"/>
      <c r="F146" s="34"/>
      <c r="G146" s="39"/>
      <c r="H146" s="40">
        <v>47119</v>
      </c>
    </row>
    <row r="147" spans="3:8" x14ac:dyDescent="0.25">
      <c r="C147" s="34"/>
      <c r="D147" s="34"/>
      <c r="E147" s="34"/>
      <c r="F147" s="34"/>
      <c r="G147" s="39"/>
      <c r="H147" s="40">
        <v>47150</v>
      </c>
    </row>
    <row r="148" spans="3:8" x14ac:dyDescent="0.25">
      <c r="C148" s="34"/>
      <c r="D148" s="34"/>
      <c r="E148" s="34"/>
      <c r="F148" s="34"/>
      <c r="G148" s="39"/>
      <c r="H148" s="40">
        <v>47178</v>
      </c>
    </row>
    <row r="149" spans="3:8" x14ac:dyDescent="0.25">
      <c r="C149" s="34"/>
      <c r="D149" s="34"/>
      <c r="E149" s="34"/>
      <c r="F149" s="34"/>
      <c r="G149" s="39"/>
      <c r="H149" s="40">
        <v>47209</v>
      </c>
    </row>
    <row r="150" spans="3:8" x14ac:dyDescent="0.25">
      <c r="C150" s="34"/>
      <c r="D150" s="34"/>
      <c r="E150" s="34"/>
      <c r="F150" s="34"/>
      <c r="G150" s="39"/>
      <c r="H150" s="40">
        <v>47239</v>
      </c>
    </row>
    <row r="151" spans="3:8" x14ac:dyDescent="0.25">
      <c r="C151" s="34"/>
      <c r="D151" s="34"/>
      <c r="E151" s="34"/>
      <c r="F151" s="34"/>
      <c r="G151" s="39"/>
      <c r="H151" s="40">
        <v>47270</v>
      </c>
    </row>
    <row r="152" spans="3:8" x14ac:dyDescent="0.25">
      <c r="C152" s="34"/>
      <c r="D152" s="34"/>
      <c r="E152" s="34"/>
      <c r="F152" s="34"/>
      <c r="G152" s="39"/>
      <c r="H152" s="40">
        <v>47300</v>
      </c>
    </row>
    <row r="153" spans="3:8" x14ac:dyDescent="0.25">
      <c r="C153" s="34"/>
      <c r="D153" s="34"/>
      <c r="E153" s="34"/>
      <c r="F153" s="34"/>
      <c r="G153" s="39"/>
      <c r="H153" s="40">
        <v>47331</v>
      </c>
    </row>
    <row r="154" spans="3:8" x14ac:dyDescent="0.25">
      <c r="C154" s="34"/>
      <c r="D154" s="34"/>
      <c r="E154" s="34"/>
      <c r="F154" s="34"/>
      <c r="G154" s="39"/>
      <c r="H154" s="40">
        <v>47362</v>
      </c>
    </row>
    <row r="155" spans="3:8" x14ac:dyDescent="0.25">
      <c r="C155" s="34"/>
      <c r="D155" s="34"/>
      <c r="E155" s="34"/>
      <c r="F155" s="34"/>
      <c r="G155" s="39"/>
      <c r="H155" s="40">
        <v>47392</v>
      </c>
    </row>
    <row r="156" spans="3:8" x14ac:dyDescent="0.25">
      <c r="C156" s="34"/>
      <c r="D156" s="34"/>
      <c r="E156" s="34"/>
      <c r="F156" s="34"/>
      <c r="G156" s="39"/>
      <c r="H156" s="40">
        <v>47423</v>
      </c>
    </row>
    <row r="157" spans="3:8" x14ac:dyDescent="0.25">
      <c r="C157" s="34"/>
      <c r="D157" s="34"/>
      <c r="E157" s="34"/>
      <c r="F157" s="34"/>
      <c r="G157" s="39"/>
      <c r="H157" s="40">
        <v>47453</v>
      </c>
    </row>
    <row r="158" spans="3:8" x14ac:dyDescent="0.25">
      <c r="C158" s="34"/>
      <c r="D158" s="34"/>
      <c r="E158" s="34"/>
      <c r="F158" s="34"/>
      <c r="G158" s="39"/>
      <c r="H158" s="40">
        <v>47484</v>
      </c>
    </row>
    <row r="159" spans="3:8" x14ac:dyDescent="0.25">
      <c r="C159" s="34"/>
      <c r="D159" s="34"/>
      <c r="E159" s="34"/>
      <c r="F159" s="34"/>
      <c r="G159" s="39"/>
      <c r="H159" s="40">
        <v>47515</v>
      </c>
    </row>
    <row r="160" spans="3:8" x14ac:dyDescent="0.25">
      <c r="C160" s="34"/>
      <c r="D160" s="34"/>
      <c r="E160" s="34"/>
      <c r="F160" s="34"/>
      <c r="G160" s="39"/>
      <c r="H160" s="40">
        <v>47543</v>
      </c>
    </row>
    <row r="161" spans="3:8" x14ac:dyDescent="0.25">
      <c r="C161" s="34"/>
      <c r="D161" s="34"/>
      <c r="E161" s="34"/>
      <c r="F161" s="34"/>
      <c r="G161" s="39"/>
      <c r="H161" s="40">
        <v>47574</v>
      </c>
    </row>
    <row r="162" spans="3:8" x14ac:dyDescent="0.25">
      <c r="C162" s="34"/>
      <c r="D162" s="34"/>
      <c r="E162" s="34"/>
      <c r="F162" s="34"/>
      <c r="G162" s="39"/>
      <c r="H162" s="40">
        <v>47604</v>
      </c>
    </row>
    <row r="163" spans="3:8" x14ac:dyDescent="0.25">
      <c r="C163" s="34"/>
      <c r="D163" s="34"/>
      <c r="E163" s="34"/>
      <c r="F163" s="34"/>
      <c r="G163" s="39"/>
      <c r="H163" s="40">
        <v>47635</v>
      </c>
    </row>
    <row r="164" spans="3:8" x14ac:dyDescent="0.25">
      <c r="C164" s="34"/>
      <c r="D164" s="34"/>
      <c r="E164" s="34"/>
      <c r="F164" s="34"/>
      <c r="G164" s="39"/>
      <c r="H164" s="40">
        <v>47665</v>
      </c>
    </row>
    <row r="165" spans="3:8" x14ac:dyDescent="0.25">
      <c r="C165" s="34"/>
      <c r="D165" s="34"/>
      <c r="E165" s="34"/>
      <c r="F165" s="34"/>
      <c r="G165" s="39"/>
      <c r="H165" s="40">
        <v>47696</v>
      </c>
    </row>
    <row r="166" spans="3:8" x14ac:dyDescent="0.25">
      <c r="C166" s="34"/>
      <c r="D166" s="34"/>
      <c r="E166" s="34"/>
      <c r="F166" s="34"/>
      <c r="G166" s="39"/>
      <c r="H166" s="40">
        <v>47727</v>
      </c>
    </row>
    <row r="167" spans="3:8" x14ac:dyDescent="0.25">
      <c r="C167" s="34"/>
      <c r="D167" s="34"/>
      <c r="E167" s="34"/>
      <c r="F167" s="34"/>
      <c r="G167" s="39"/>
      <c r="H167" s="40">
        <v>47757</v>
      </c>
    </row>
    <row r="168" spans="3:8" x14ac:dyDescent="0.25">
      <c r="C168" s="34"/>
      <c r="D168" s="34"/>
      <c r="E168" s="34"/>
      <c r="F168" s="34"/>
      <c r="G168" s="39"/>
      <c r="H168" s="40">
        <v>47788</v>
      </c>
    </row>
    <row r="169" spans="3:8" x14ac:dyDescent="0.25">
      <c r="C169" s="34"/>
      <c r="D169" s="34"/>
      <c r="E169" s="34"/>
      <c r="F169" s="34"/>
      <c r="G169" s="39"/>
      <c r="H169" s="40">
        <v>47818</v>
      </c>
    </row>
    <row r="170" spans="3:8" x14ac:dyDescent="0.25">
      <c r="C170" s="34"/>
      <c r="D170" s="34"/>
      <c r="E170" s="34"/>
      <c r="F170" s="34"/>
      <c r="G170" s="39"/>
      <c r="H170" s="40">
        <v>47849</v>
      </c>
    </row>
    <row r="171" spans="3:8" x14ac:dyDescent="0.25">
      <c r="C171" s="34"/>
      <c r="D171" s="34"/>
      <c r="E171" s="34"/>
      <c r="F171" s="34"/>
      <c r="G171" s="39"/>
      <c r="H171" s="40">
        <v>47880</v>
      </c>
    </row>
    <row r="172" spans="3:8" x14ac:dyDescent="0.25">
      <c r="C172" s="34"/>
      <c r="D172" s="34"/>
      <c r="E172" s="34"/>
      <c r="F172" s="34"/>
      <c r="G172" s="39"/>
      <c r="H172" s="40">
        <v>47908</v>
      </c>
    </row>
    <row r="173" spans="3:8" x14ac:dyDescent="0.25">
      <c r="C173" s="34"/>
      <c r="D173" s="34"/>
      <c r="E173" s="34"/>
      <c r="F173" s="34"/>
      <c r="G173" s="39"/>
      <c r="H173" s="40">
        <v>47939</v>
      </c>
    </row>
    <row r="174" spans="3:8" x14ac:dyDescent="0.25">
      <c r="C174" s="34"/>
      <c r="D174" s="34"/>
      <c r="E174" s="34"/>
      <c r="F174" s="34"/>
      <c r="G174" s="39"/>
      <c r="H174" s="40">
        <v>47969</v>
      </c>
    </row>
    <row r="175" spans="3:8" x14ac:dyDescent="0.25">
      <c r="C175" s="34"/>
      <c r="D175" s="34"/>
      <c r="E175" s="34"/>
      <c r="F175" s="34"/>
      <c r="G175" s="39"/>
      <c r="H175" s="40">
        <v>48000</v>
      </c>
    </row>
    <row r="176" spans="3:8" x14ac:dyDescent="0.25">
      <c r="C176" s="34"/>
      <c r="D176" s="34"/>
      <c r="E176" s="34"/>
      <c r="F176" s="34"/>
      <c r="G176" s="39"/>
      <c r="H176" s="40">
        <v>48030</v>
      </c>
    </row>
    <row r="177" spans="3:8" x14ac:dyDescent="0.25">
      <c r="C177" s="34"/>
      <c r="D177" s="34"/>
      <c r="E177" s="34"/>
      <c r="F177" s="34"/>
      <c r="G177" s="39"/>
      <c r="H177" s="40">
        <v>48061</v>
      </c>
    </row>
    <row r="178" spans="3:8" x14ac:dyDescent="0.25">
      <c r="C178" s="34"/>
      <c r="D178" s="34"/>
      <c r="E178" s="34"/>
      <c r="F178" s="34"/>
      <c r="G178" s="39"/>
      <c r="H178" s="40">
        <v>48092</v>
      </c>
    </row>
    <row r="179" spans="3:8" x14ac:dyDescent="0.25">
      <c r="C179" s="34"/>
      <c r="D179" s="34"/>
      <c r="E179" s="34"/>
      <c r="F179" s="34"/>
      <c r="G179" s="39"/>
      <c r="H179" s="40">
        <v>48122</v>
      </c>
    </row>
    <row r="180" spans="3:8" x14ac:dyDescent="0.25">
      <c r="C180" s="34"/>
      <c r="D180" s="34"/>
      <c r="E180" s="34"/>
      <c r="F180" s="34"/>
      <c r="G180" s="39"/>
      <c r="H180" s="40">
        <v>48153</v>
      </c>
    </row>
    <row r="181" spans="3:8" x14ac:dyDescent="0.25">
      <c r="C181" s="34"/>
      <c r="D181" s="34"/>
      <c r="E181" s="34"/>
      <c r="F181" s="34"/>
      <c r="G181" s="39"/>
      <c r="H181" s="40">
        <v>48183</v>
      </c>
    </row>
    <row r="182" spans="3:8" x14ac:dyDescent="0.25">
      <c r="C182" s="34"/>
      <c r="D182" s="34"/>
      <c r="E182" s="34"/>
      <c r="F182" s="34"/>
      <c r="G182" s="39"/>
      <c r="H182" s="40">
        <v>48214</v>
      </c>
    </row>
    <row r="183" spans="3:8" x14ac:dyDescent="0.25">
      <c r="C183" s="34"/>
      <c r="D183" s="34"/>
      <c r="E183" s="34"/>
      <c r="F183" s="34"/>
      <c r="G183" s="39"/>
      <c r="H183" s="40">
        <v>48245</v>
      </c>
    </row>
    <row r="184" spans="3:8" x14ac:dyDescent="0.25">
      <c r="C184" s="34"/>
      <c r="D184" s="34"/>
      <c r="E184" s="34"/>
      <c r="F184" s="34"/>
      <c r="G184" s="39"/>
      <c r="H184" s="40">
        <v>48274</v>
      </c>
    </row>
    <row r="185" spans="3:8" x14ac:dyDescent="0.25">
      <c r="C185" s="34"/>
      <c r="D185" s="34"/>
      <c r="E185" s="34"/>
      <c r="F185" s="34"/>
      <c r="G185" s="39"/>
      <c r="H185" s="40">
        <v>48305</v>
      </c>
    </row>
    <row r="186" spans="3:8" x14ac:dyDescent="0.25">
      <c r="C186" s="34"/>
      <c r="D186" s="34"/>
      <c r="E186" s="34"/>
      <c r="F186" s="34"/>
      <c r="G186" s="39"/>
      <c r="H186" s="40">
        <v>48335</v>
      </c>
    </row>
    <row r="187" spans="3:8" x14ac:dyDescent="0.25">
      <c r="C187" s="34"/>
      <c r="D187" s="34"/>
      <c r="E187" s="34"/>
      <c r="F187" s="34"/>
      <c r="G187" s="39"/>
      <c r="H187" s="40">
        <v>48366</v>
      </c>
    </row>
    <row r="188" spans="3:8" x14ac:dyDescent="0.25">
      <c r="C188" s="34"/>
      <c r="D188" s="34"/>
      <c r="E188" s="34"/>
      <c r="F188" s="34"/>
      <c r="G188" s="39"/>
      <c r="H188" s="40">
        <v>48396</v>
      </c>
    </row>
    <row r="189" spans="3:8" x14ac:dyDescent="0.25">
      <c r="C189" s="34"/>
      <c r="D189" s="34"/>
      <c r="E189" s="34"/>
      <c r="F189" s="34"/>
      <c r="G189" s="39"/>
      <c r="H189" s="40">
        <v>48427</v>
      </c>
    </row>
    <row r="190" spans="3:8" x14ac:dyDescent="0.25">
      <c r="C190" s="34"/>
      <c r="D190" s="34"/>
      <c r="E190" s="34"/>
      <c r="F190" s="34"/>
      <c r="G190" s="39"/>
      <c r="H190" s="40">
        <v>48458</v>
      </c>
    </row>
    <row r="191" spans="3:8" x14ac:dyDescent="0.25">
      <c r="C191" s="34"/>
      <c r="D191" s="34"/>
      <c r="E191" s="34"/>
      <c r="F191" s="34"/>
      <c r="G191" s="39"/>
      <c r="H191" s="40">
        <v>48488</v>
      </c>
    </row>
    <row r="192" spans="3:8" x14ac:dyDescent="0.25">
      <c r="C192" s="34"/>
      <c r="D192" s="34"/>
      <c r="E192" s="34"/>
      <c r="F192" s="34"/>
      <c r="G192" s="39"/>
      <c r="H192" s="40">
        <v>48519</v>
      </c>
    </row>
    <row r="193" spans="3:8" x14ac:dyDescent="0.25">
      <c r="C193" s="34"/>
      <c r="D193" s="34"/>
      <c r="E193" s="34"/>
      <c r="F193" s="34"/>
      <c r="G193" s="39"/>
      <c r="H193" s="40">
        <v>48549</v>
      </c>
    </row>
    <row r="194" spans="3:8" x14ac:dyDescent="0.25">
      <c r="C194" s="34"/>
      <c r="D194" s="34"/>
      <c r="E194" s="34"/>
      <c r="F194" s="34"/>
      <c r="G194" s="39"/>
      <c r="H194" s="40">
        <v>48580</v>
      </c>
    </row>
  </sheetData>
  <mergeCells count="7">
    <mergeCell ref="C1:H1"/>
    <mergeCell ref="C2:C6"/>
    <mergeCell ref="D2:D6"/>
    <mergeCell ref="E2:E6"/>
    <mergeCell ref="F2:F6"/>
    <mergeCell ref="G2:G6"/>
    <mergeCell ref="H2:H6"/>
  </mergeCells>
  <pageMargins left="0.23611111111111099" right="0.23611111111111099" top="0.74791666666666701" bottom="0.74791666666666701" header="0.511811023622047" footer="0.511811023622047"/>
  <pageSetup paperSize="9" orientation="landscape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Лист1!$A$41:$A$43</xm:f>
          </x14:formula1>
          <x14:formula2>
            <xm:f>0</xm:f>
          </x14:formula2>
          <xm:sqref>C1:H1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77"/>
  <sheetViews>
    <sheetView topLeftCell="A42" zoomScaleNormal="100" workbookViewId="0">
      <selection activeCell="A77" sqref="A77"/>
    </sheetView>
  </sheetViews>
  <sheetFormatPr defaultColWidth="9.140625" defaultRowHeight="15" x14ac:dyDescent="0.25"/>
  <cols>
    <col min="1" max="1" width="67.28515625" style="55" customWidth="1"/>
    <col min="2" max="1024" width="9.140625" style="55"/>
  </cols>
  <sheetData>
    <row r="1" spans="1:1" x14ac:dyDescent="0.25">
      <c r="A1" s="55" t="s">
        <v>9</v>
      </c>
    </row>
    <row r="2" spans="1:1" x14ac:dyDescent="0.25">
      <c r="A2" s="55" t="s">
        <v>98</v>
      </c>
    </row>
    <row r="3" spans="1:1" x14ac:dyDescent="0.25">
      <c r="A3" s="55" t="s">
        <v>99</v>
      </c>
    </row>
    <row r="5" spans="1:1" x14ac:dyDescent="0.25">
      <c r="A5" s="55" t="s">
        <v>13</v>
      </c>
    </row>
    <row r="6" spans="1:1" x14ac:dyDescent="0.25">
      <c r="A6" s="55" t="s">
        <v>100</v>
      </c>
    </row>
    <row r="8" spans="1:1" x14ac:dyDescent="0.25">
      <c r="A8" s="55" t="s">
        <v>101</v>
      </c>
    </row>
    <row r="9" spans="1:1" x14ac:dyDescent="0.25">
      <c r="A9" s="55" t="s">
        <v>17</v>
      </c>
    </row>
    <row r="11" spans="1:1" x14ac:dyDescent="0.25">
      <c r="A11" s="55" t="s">
        <v>102</v>
      </c>
    </row>
    <row r="12" spans="1:1" x14ac:dyDescent="0.25">
      <c r="A12" s="55" t="s">
        <v>103</v>
      </c>
    </row>
    <row r="15" spans="1:1" x14ac:dyDescent="0.25">
      <c r="A15" s="55" t="s">
        <v>80</v>
      </c>
    </row>
    <row r="16" spans="1:1" x14ac:dyDescent="0.25">
      <c r="A16" s="55" t="s">
        <v>104</v>
      </c>
    </row>
    <row r="19" spans="1:1" x14ac:dyDescent="0.25">
      <c r="A19" s="55">
        <v>10</v>
      </c>
    </row>
    <row r="20" spans="1:1" x14ac:dyDescent="0.25">
      <c r="A20" s="55">
        <v>20</v>
      </c>
    </row>
    <row r="21" spans="1:1" x14ac:dyDescent="0.25">
      <c r="A21" s="55">
        <v>0</v>
      </c>
    </row>
    <row r="22" spans="1:1" x14ac:dyDescent="0.25">
      <c r="A22" s="55">
        <v>18</v>
      </c>
    </row>
    <row r="25" spans="1:1" x14ac:dyDescent="0.25">
      <c r="A25" s="55" t="s">
        <v>105</v>
      </c>
    </row>
    <row r="27" spans="1:1" x14ac:dyDescent="0.25">
      <c r="A27" s="55">
        <v>1</v>
      </c>
    </row>
    <row r="28" spans="1:1" x14ac:dyDescent="0.25">
      <c r="A28" s="55">
        <v>2</v>
      </c>
    </row>
    <row r="29" spans="1:1" x14ac:dyDescent="0.25">
      <c r="A29" s="55">
        <v>3</v>
      </c>
    </row>
    <row r="30" spans="1:1" x14ac:dyDescent="0.25">
      <c r="A30" s="55" t="s">
        <v>106</v>
      </c>
    </row>
    <row r="31" spans="1:1" x14ac:dyDescent="0.25">
      <c r="A31" s="55" t="s">
        <v>107</v>
      </c>
    </row>
    <row r="32" spans="1:1" x14ac:dyDescent="0.25">
      <c r="A32" s="55" t="s">
        <v>108</v>
      </c>
    </row>
    <row r="34" spans="1:1" x14ac:dyDescent="0.25">
      <c r="A34" s="55" t="s">
        <v>109</v>
      </c>
    </row>
    <row r="35" spans="1:1" x14ac:dyDescent="0.25">
      <c r="A35" s="55" t="s">
        <v>110</v>
      </c>
    </row>
    <row r="36" spans="1:1" x14ac:dyDescent="0.25">
      <c r="A36" s="55" t="s">
        <v>111</v>
      </c>
    </row>
    <row r="37" spans="1:1" x14ac:dyDescent="0.25">
      <c r="A37" s="55" t="s">
        <v>34</v>
      </c>
    </row>
    <row r="38" spans="1:1" x14ac:dyDescent="0.25">
      <c r="A38" s="55" t="s">
        <v>112</v>
      </c>
    </row>
    <row r="41" spans="1:1" x14ac:dyDescent="0.25">
      <c r="A41" s="55" t="s">
        <v>60</v>
      </c>
    </row>
    <row r="42" spans="1:1" x14ac:dyDescent="0.25">
      <c r="A42" s="55" t="s">
        <v>58</v>
      </c>
    </row>
    <row r="43" spans="1:1" x14ac:dyDescent="0.25">
      <c r="A43" s="55" t="s">
        <v>113</v>
      </c>
    </row>
    <row r="44" spans="1:1" x14ac:dyDescent="0.25">
      <c r="A44" s="55" t="s">
        <v>114</v>
      </c>
    </row>
    <row r="45" spans="1:1" x14ac:dyDescent="0.25">
      <c r="A45" s="55" t="s">
        <v>115</v>
      </c>
    </row>
    <row r="46" spans="1:1" x14ac:dyDescent="0.25">
      <c r="A46" s="55" t="s">
        <v>34</v>
      </c>
    </row>
    <row r="48" spans="1:1" x14ac:dyDescent="0.25">
      <c r="A48" s="55" t="s">
        <v>45</v>
      </c>
    </row>
    <row r="49" spans="1:1" x14ac:dyDescent="0.25">
      <c r="A49" s="55" t="s">
        <v>116</v>
      </c>
    </row>
    <row r="50" spans="1:1" x14ac:dyDescent="0.25">
      <c r="A50" s="55" t="s">
        <v>117</v>
      </c>
    </row>
    <row r="51" spans="1:1" x14ac:dyDescent="0.25">
      <c r="A51" s="55" t="s">
        <v>118</v>
      </c>
    </row>
    <row r="52" spans="1:1" x14ac:dyDescent="0.25">
      <c r="A52" s="55" t="s">
        <v>41</v>
      </c>
    </row>
    <row r="53" spans="1:1" x14ac:dyDescent="0.25">
      <c r="A53" s="55" t="s">
        <v>119</v>
      </c>
    </row>
    <row r="54" spans="1:1" x14ac:dyDescent="0.25">
      <c r="A54" s="55" t="s">
        <v>120</v>
      </c>
    </row>
    <row r="55" spans="1:1" x14ac:dyDescent="0.25">
      <c r="A55" s="55" t="s">
        <v>121</v>
      </c>
    </row>
    <row r="59" spans="1:1" x14ac:dyDescent="0.25">
      <c r="A59" s="56" t="s">
        <v>0</v>
      </c>
    </row>
    <row r="60" spans="1:1" x14ac:dyDescent="0.25">
      <c r="A60" s="56" t="s">
        <v>122</v>
      </c>
    </row>
    <row r="61" spans="1:1" x14ac:dyDescent="0.25">
      <c r="A61" s="56" t="s">
        <v>123</v>
      </c>
    </row>
    <row r="64" spans="1:1" x14ac:dyDescent="0.25">
      <c r="A64" s="55" t="s">
        <v>111</v>
      </c>
    </row>
    <row r="65" spans="1:1" x14ac:dyDescent="0.25">
      <c r="A65" s="55" t="s">
        <v>34</v>
      </c>
    </row>
    <row r="66" spans="1:1" x14ac:dyDescent="0.25">
      <c r="A66" s="55" t="s">
        <v>111</v>
      </c>
    </row>
    <row r="67" spans="1:1" x14ac:dyDescent="0.25">
      <c r="A67" s="55" t="s">
        <v>115</v>
      </c>
    </row>
    <row r="68" spans="1:1" x14ac:dyDescent="0.25">
      <c r="A68" s="55" t="s">
        <v>124</v>
      </c>
    </row>
    <row r="69" spans="1:1" x14ac:dyDescent="0.25">
      <c r="A69" s="55" t="s">
        <v>125</v>
      </c>
    </row>
    <row r="70" spans="1:1" x14ac:dyDescent="0.25">
      <c r="A70" s="55" t="s">
        <v>126</v>
      </c>
    </row>
    <row r="75" spans="1:1" x14ac:dyDescent="0.25">
      <c r="A75" s="55" t="s">
        <v>111</v>
      </c>
    </row>
    <row r="76" spans="1:1" x14ac:dyDescent="0.25">
      <c r="A76" s="55" t="s">
        <v>34</v>
      </c>
    </row>
    <row r="77" spans="1:1" x14ac:dyDescent="0.25">
      <c r="A77" s="55" t="s">
        <v>164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Форма обоснования</vt:lpstr>
      <vt:lpstr>Лист2</vt:lpstr>
      <vt:lpstr>Реестр контрактов по пп "а" п 9</vt:lpstr>
      <vt:lpstr>Лист3</vt:lpstr>
      <vt:lpstr>Иные источники</vt:lpstr>
      <vt:lpstr>Расчет</vt:lpstr>
      <vt:lpstr>Тарифный метод</vt:lpstr>
      <vt:lpstr>Реестр контрактов по пп "б" п 9</vt:lpstr>
      <vt:lpstr>Лист1</vt:lpstr>
      <vt:lpstr>Этап</vt:lpstr>
      <vt:lpstr>'Форма обоснования'!Область_печати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FedotovNV@yarregion.ru</dc:creator>
  <dc:description/>
  <cp:lastModifiedBy>Федотов Н. В.</cp:lastModifiedBy>
  <cp:revision>4</cp:revision>
  <cp:lastPrinted>2021-04-13T04:59:29Z</cp:lastPrinted>
  <dcterms:created xsi:type="dcterms:W3CDTF">2015-06-05T18:19:34Z</dcterms:created>
  <dcterms:modified xsi:type="dcterms:W3CDTF">2024-04-12T07:26:48Z</dcterms:modified>
  <dc:language>ru-RU</dc:language>
</cp:coreProperties>
</file>